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80" windowHeight="8835" activeTab="0"/>
  </bookViews>
  <sheets>
    <sheet name="Machine selection" sheetId="1" r:id="rId1"/>
    <sheet name="NAGRA LB" sheetId="2" r:id="rId2"/>
    <sheet name="NAGRA VI" sheetId="3" r:id="rId3"/>
    <sheet name="NAGRA V V-PP" sheetId="4" r:id="rId4"/>
    <sheet name="ARES-C C-PP" sheetId="5" r:id="rId5"/>
    <sheet name="ARES-P RCX" sheetId="6" r:id="rId6"/>
    <sheet name="ARES-P II - BB" sheetId="7" r:id="rId7"/>
    <sheet name="ARES-M" sheetId="8" r:id="rId8"/>
    <sheet name="ARES-MII" sheetId="9" r:id="rId9"/>
    <sheet name="LISTS" sheetId="10" state="hidden" r:id="rId10"/>
  </sheets>
  <definedNames/>
  <calcPr fullCalcOnLoad="1"/>
</workbook>
</file>

<file path=xl/comments10.xml><?xml version="1.0" encoding="utf-8"?>
<comments xmlns="http://schemas.openxmlformats.org/spreadsheetml/2006/main">
  <authors>
    <author>owens</author>
    <author>John Owens</author>
  </authors>
  <commentList>
    <comment ref="I6" authorId="0">
      <text>
        <r>
          <rPr>
            <b/>
            <sz val="8"/>
            <rFont val="Tahoma"/>
            <family val="0"/>
          </rPr>
          <t>owens:</t>
        </r>
        <r>
          <rPr>
            <sz val="8"/>
            <rFont val="Tahoma"/>
            <family val="0"/>
          </rPr>
          <t xml:space="preserve">
16 bits = 2 bytes
24 bits = 3 bytes</t>
        </r>
      </text>
    </comment>
    <comment ref="K5" authorId="0">
      <text>
        <r>
          <rPr>
            <b/>
            <sz val="8"/>
            <rFont val="Tahoma"/>
            <family val="0"/>
          </rPr>
          <t>owens:</t>
        </r>
        <r>
          <rPr>
            <sz val="8"/>
            <rFont val="Tahoma"/>
            <family val="0"/>
          </rPr>
          <t xml:space="preserve">
Calc of # of kbytes per second</t>
        </r>
      </text>
    </comment>
    <comment ref="K6" authorId="0">
      <text>
        <r>
          <rPr>
            <b/>
            <sz val="8"/>
            <rFont val="Tahoma"/>
            <family val="0"/>
          </rPr>
          <t>owens:</t>
        </r>
        <r>
          <rPr>
            <sz val="8"/>
            <rFont val="Tahoma"/>
            <family val="0"/>
          </rPr>
          <t xml:space="preserve">
Calc of seconds per disk</t>
        </r>
      </text>
    </comment>
    <comment ref="K7" authorId="0">
      <text>
        <r>
          <rPr>
            <b/>
            <sz val="8"/>
            <rFont val="Tahoma"/>
            <family val="0"/>
          </rPr>
          <t>owens:</t>
        </r>
        <r>
          <rPr>
            <sz val="8"/>
            <rFont val="Tahoma"/>
            <family val="0"/>
          </rPr>
          <t xml:space="preserve">
calculation of minutes</t>
        </r>
      </text>
    </comment>
    <comment ref="M6" authorId="0">
      <text>
        <r>
          <rPr>
            <b/>
            <sz val="8"/>
            <rFont val="Tahoma"/>
            <family val="0"/>
          </rPr>
          <t>owens:</t>
        </r>
        <r>
          <rPr>
            <sz val="8"/>
            <rFont val="Tahoma"/>
            <family val="0"/>
          </rPr>
          <t xml:space="preserve">
calculation of kbytes per second</t>
        </r>
      </text>
    </comment>
    <comment ref="M7" authorId="0">
      <text>
        <r>
          <rPr>
            <b/>
            <sz val="8"/>
            <rFont val="Tahoma"/>
            <family val="0"/>
          </rPr>
          <t>owens:</t>
        </r>
        <r>
          <rPr>
            <sz val="8"/>
            <rFont val="Tahoma"/>
            <family val="0"/>
          </rPr>
          <t xml:space="preserve">
card size</t>
        </r>
      </text>
    </comment>
    <comment ref="N5" authorId="0">
      <text>
        <r>
          <rPr>
            <b/>
            <sz val="8"/>
            <rFont val="Tahoma"/>
            <family val="0"/>
          </rPr>
          <t>owens:</t>
        </r>
        <r>
          <rPr>
            <sz val="8"/>
            <rFont val="Tahoma"/>
            <family val="0"/>
          </rPr>
          <t xml:space="preserve">
if not MPEG then 64 Kbits = 8 kbytes/sec</t>
        </r>
      </text>
    </comment>
    <comment ref="P6" authorId="0">
      <text>
        <r>
          <rPr>
            <b/>
            <sz val="8"/>
            <rFont val="Tahoma"/>
            <family val="0"/>
          </rPr>
          <t>owens:</t>
        </r>
        <r>
          <rPr>
            <sz val="8"/>
            <rFont val="Tahoma"/>
            <family val="0"/>
          </rPr>
          <t xml:space="preserve">
calculation of kbytes per second</t>
        </r>
      </text>
    </comment>
    <comment ref="P7" authorId="0">
      <text>
        <r>
          <rPr>
            <b/>
            <sz val="8"/>
            <rFont val="Tahoma"/>
            <family val="0"/>
          </rPr>
          <t>owens:</t>
        </r>
        <r>
          <rPr>
            <sz val="8"/>
            <rFont val="Tahoma"/>
            <family val="0"/>
          </rPr>
          <t xml:space="preserve">
card size</t>
        </r>
      </text>
    </comment>
    <comment ref="S7" authorId="0">
      <text>
        <r>
          <rPr>
            <b/>
            <sz val="8"/>
            <rFont val="Tahoma"/>
            <family val="0"/>
          </rPr>
          <t>owens:</t>
        </r>
        <r>
          <rPr>
            <sz val="8"/>
            <rFont val="Tahoma"/>
            <family val="0"/>
          </rPr>
          <t xml:space="preserve">
card size</t>
        </r>
      </text>
    </comment>
    <comment ref="S6" authorId="0">
      <text>
        <r>
          <rPr>
            <b/>
            <sz val="8"/>
            <rFont val="Tahoma"/>
            <family val="0"/>
          </rPr>
          <t>owens:</t>
        </r>
        <r>
          <rPr>
            <sz val="8"/>
            <rFont val="Tahoma"/>
            <family val="0"/>
          </rPr>
          <t xml:space="preserve">
calculation of kbytes per second</t>
        </r>
      </text>
    </comment>
    <comment ref="R8" authorId="0">
      <text>
        <r>
          <rPr>
            <b/>
            <sz val="8"/>
            <rFont val="Tahoma"/>
            <family val="0"/>
          </rPr>
          <t>owens:</t>
        </r>
        <r>
          <rPr>
            <sz val="8"/>
            <rFont val="Tahoma"/>
            <family val="0"/>
          </rPr>
          <t xml:space="preserve">
sampling freq</t>
        </r>
      </text>
    </comment>
    <comment ref="R9" authorId="0">
      <text>
        <r>
          <rPr>
            <b/>
            <sz val="8"/>
            <rFont val="Tahoma"/>
            <family val="0"/>
          </rPr>
          <t>owens:</t>
        </r>
        <r>
          <rPr>
            <sz val="8"/>
            <rFont val="Tahoma"/>
            <family val="0"/>
          </rPr>
          <t xml:space="preserve">
mono / stereo</t>
        </r>
      </text>
    </comment>
    <comment ref="T8" authorId="0">
      <text>
        <r>
          <rPr>
            <b/>
            <sz val="8"/>
            <rFont val="Tahoma"/>
            <family val="0"/>
          </rPr>
          <t>owens:</t>
        </r>
        <r>
          <rPr>
            <sz val="8"/>
            <rFont val="Tahoma"/>
            <family val="0"/>
          </rPr>
          <t xml:space="preserve">
calc of kbytes/sec</t>
        </r>
      </text>
    </comment>
    <comment ref="T9" authorId="0">
      <text>
        <r>
          <rPr>
            <b/>
            <sz val="8"/>
            <rFont val="Tahoma"/>
            <family val="0"/>
          </rPr>
          <t>owens:</t>
        </r>
        <r>
          <rPr>
            <sz val="8"/>
            <rFont val="Tahoma"/>
            <family val="0"/>
          </rPr>
          <t xml:space="preserve">
hours linear calc</t>
        </r>
      </text>
    </comment>
    <comment ref="T10" authorId="0">
      <text>
        <r>
          <rPr>
            <b/>
            <sz val="8"/>
            <rFont val="Tahoma"/>
            <family val="0"/>
          </rPr>
          <t>owens:</t>
        </r>
        <r>
          <rPr>
            <sz val="8"/>
            <rFont val="Tahoma"/>
            <family val="0"/>
          </rPr>
          <t xml:space="preserve">
minutes linear calc</t>
        </r>
      </text>
    </comment>
    <comment ref="S8" authorId="0">
      <text>
        <r>
          <rPr>
            <b/>
            <sz val="8"/>
            <rFont val="Tahoma"/>
            <family val="0"/>
          </rPr>
          <t>owens:</t>
        </r>
        <r>
          <rPr>
            <sz val="8"/>
            <rFont val="Tahoma"/>
            <family val="0"/>
          </rPr>
          <t xml:space="preserve">
sampling freq</t>
        </r>
      </text>
    </comment>
    <comment ref="W6" authorId="0">
      <text>
        <r>
          <rPr>
            <b/>
            <sz val="8"/>
            <rFont val="Tahoma"/>
            <family val="0"/>
          </rPr>
          <t>owens:</t>
        </r>
        <r>
          <rPr>
            <sz val="8"/>
            <rFont val="Tahoma"/>
            <family val="0"/>
          </rPr>
          <t xml:space="preserve">
calculation of kbytes per second</t>
        </r>
      </text>
    </comment>
    <comment ref="W7" authorId="0">
      <text>
        <r>
          <rPr>
            <b/>
            <sz val="8"/>
            <rFont val="Tahoma"/>
            <family val="0"/>
          </rPr>
          <t>owens:</t>
        </r>
        <r>
          <rPr>
            <sz val="8"/>
            <rFont val="Tahoma"/>
            <family val="0"/>
          </rPr>
          <t xml:space="preserve">
card size</t>
        </r>
      </text>
    </comment>
    <comment ref="V8" authorId="0">
      <text>
        <r>
          <rPr>
            <b/>
            <sz val="8"/>
            <rFont val="Tahoma"/>
            <family val="0"/>
          </rPr>
          <t>owens:</t>
        </r>
        <r>
          <rPr>
            <sz val="8"/>
            <rFont val="Tahoma"/>
            <family val="0"/>
          </rPr>
          <t xml:space="preserve">
sampling freq</t>
        </r>
      </text>
    </comment>
    <comment ref="W8" authorId="0">
      <text>
        <r>
          <rPr>
            <b/>
            <sz val="8"/>
            <rFont val="Tahoma"/>
            <family val="0"/>
          </rPr>
          <t>owens:</t>
        </r>
        <r>
          <rPr>
            <sz val="8"/>
            <rFont val="Tahoma"/>
            <family val="0"/>
          </rPr>
          <t xml:space="preserve">
sampling freq</t>
        </r>
      </text>
    </comment>
    <comment ref="X8" authorId="0">
      <text>
        <r>
          <rPr>
            <b/>
            <sz val="8"/>
            <rFont val="Tahoma"/>
            <family val="0"/>
          </rPr>
          <t>owens:</t>
        </r>
        <r>
          <rPr>
            <sz val="8"/>
            <rFont val="Tahoma"/>
            <family val="0"/>
          </rPr>
          <t xml:space="preserve">
calc of kbytes/sec</t>
        </r>
      </text>
    </comment>
    <comment ref="V9" authorId="0">
      <text>
        <r>
          <rPr>
            <b/>
            <sz val="8"/>
            <rFont val="Tahoma"/>
            <family val="0"/>
          </rPr>
          <t>owens:</t>
        </r>
        <r>
          <rPr>
            <sz val="8"/>
            <rFont val="Tahoma"/>
            <family val="0"/>
          </rPr>
          <t xml:space="preserve">
mono / stereo</t>
        </r>
      </text>
    </comment>
    <comment ref="X9" authorId="0">
      <text>
        <r>
          <rPr>
            <b/>
            <sz val="8"/>
            <rFont val="Tahoma"/>
            <family val="0"/>
          </rPr>
          <t>owens:</t>
        </r>
        <r>
          <rPr>
            <sz val="8"/>
            <rFont val="Tahoma"/>
            <family val="0"/>
          </rPr>
          <t xml:space="preserve">
hours linear calc</t>
        </r>
      </text>
    </comment>
    <comment ref="X10" authorId="0">
      <text>
        <r>
          <rPr>
            <b/>
            <sz val="8"/>
            <rFont val="Tahoma"/>
            <family val="0"/>
          </rPr>
          <t>owens:</t>
        </r>
        <r>
          <rPr>
            <sz val="8"/>
            <rFont val="Tahoma"/>
            <family val="0"/>
          </rPr>
          <t xml:space="preserve">
minutes linear calc</t>
        </r>
      </text>
    </comment>
    <comment ref="V6" authorId="0">
      <text>
        <r>
          <rPr>
            <b/>
            <sz val="8"/>
            <rFont val="Tahoma"/>
            <family val="0"/>
          </rPr>
          <t>owens:</t>
        </r>
        <r>
          <rPr>
            <sz val="8"/>
            <rFont val="Tahoma"/>
            <family val="0"/>
          </rPr>
          <t xml:space="preserve">
Selection of compresion rate</t>
        </r>
      </text>
    </comment>
    <comment ref="Z6" authorId="0">
      <text>
        <r>
          <rPr>
            <b/>
            <sz val="8"/>
            <rFont val="Tahoma"/>
            <family val="0"/>
          </rPr>
          <t>owens:</t>
        </r>
        <r>
          <rPr>
            <sz val="8"/>
            <rFont val="Tahoma"/>
            <family val="0"/>
          </rPr>
          <t xml:space="preserve">
Selection of compresion rate</t>
        </r>
      </text>
    </comment>
    <comment ref="AA6" authorId="0">
      <text>
        <r>
          <rPr>
            <b/>
            <sz val="8"/>
            <rFont val="Tahoma"/>
            <family val="0"/>
          </rPr>
          <t>owens:</t>
        </r>
        <r>
          <rPr>
            <sz val="8"/>
            <rFont val="Tahoma"/>
            <family val="0"/>
          </rPr>
          <t xml:space="preserve">
calculation of kbytes per second</t>
        </r>
      </text>
    </comment>
    <comment ref="AA7" authorId="0">
      <text>
        <r>
          <rPr>
            <b/>
            <sz val="8"/>
            <rFont val="Tahoma"/>
            <family val="0"/>
          </rPr>
          <t>owens:</t>
        </r>
        <r>
          <rPr>
            <sz val="8"/>
            <rFont val="Tahoma"/>
            <family val="0"/>
          </rPr>
          <t xml:space="preserve">
card size</t>
        </r>
      </text>
    </comment>
    <comment ref="Z8" authorId="0">
      <text>
        <r>
          <rPr>
            <b/>
            <sz val="8"/>
            <rFont val="Tahoma"/>
            <family val="0"/>
          </rPr>
          <t>owens:</t>
        </r>
        <r>
          <rPr>
            <sz val="8"/>
            <rFont val="Tahoma"/>
            <family val="0"/>
          </rPr>
          <t xml:space="preserve">
sampling freq</t>
        </r>
      </text>
    </comment>
    <comment ref="AA8" authorId="0">
      <text>
        <r>
          <rPr>
            <b/>
            <sz val="8"/>
            <rFont val="Tahoma"/>
            <family val="0"/>
          </rPr>
          <t>owens:</t>
        </r>
        <r>
          <rPr>
            <sz val="8"/>
            <rFont val="Tahoma"/>
            <family val="0"/>
          </rPr>
          <t xml:space="preserve">
sampling freq</t>
        </r>
      </text>
    </comment>
    <comment ref="AB8" authorId="0">
      <text>
        <r>
          <rPr>
            <b/>
            <sz val="8"/>
            <rFont val="Tahoma"/>
            <family val="0"/>
          </rPr>
          <t>owens:</t>
        </r>
        <r>
          <rPr>
            <sz val="8"/>
            <rFont val="Tahoma"/>
            <family val="0"/>
          </rPr>
          <t xml:space="preserve">
calc of kbytes/sec</t>
        </r>
      </text>
    </comment>
    <comment ref="Z9" authorId="0">
      <text>
        <r>
          <rPr>
            <b/>
            <sz val="8"/>
            <rFont val="Tahoma"/>
            <family val="0"/>
          </rPr>
          <t>owens:</t>
        </r>
        <r>
          <rPr>
            <sz val="8"/>
            <rFont val="Tahoma"/>
            <family val="0"/>
          </rPr>
          <t xml:space="preserve">
mono / stereo</t>
        </r>
      </text>
    </comment>
    <comment ref="AB9" authorId="0">
      <text>
        <r>
          <rPr>
            <b/>
            <sz val="8"/>
            <rFont val="Tahoma"/>
            <family val="0"/>
          </rPr>
          <t>owens:</t>
        </r>
        <r>
          <rPr>
            <sz val="8"/>
            <rFont val="Tahoma"/>
            <family val="0"/>
          </rPr>
          <t xml:space="preserve">
hours linear calc</t>
        </r>
      </text>
    </comment>
    <comment ref="AB10" authorId="0">
      <text>
        <r>
          <rPr>
            <b/>
            <sz val="8"/>
            <rFont val="Tahoma"/>
            <family val="0"/>
          </rPr>
          <t>owens:</t>
        </r>
        <r>
          <rPr>
            <sz val="8"/>
            <rFont val="Tahoma"/>
            <family val="0"/>
          </rPr>
          <t xml:space="preserve">
minutes linear calc</t>
        </r>
      </text>
    </comment>
    <comment ref="K10" authorId="0">
      <text>
        <r>
          <rPr>
            <b/>
            <sz val="8"/>
            <rFont val="Tahoma"/>
            <family val="0"/>
          </rPr>
          <t>owens:</t>
        </r>
        <r>
          <rPr>
            <sz val="8"/>
            <rFont val="Tahoma"/>
            <family val="0"/>
          </rPr>
          <t xml:space="preserve">
Calc of # of kbytes per second (SF x Bits x # of ch)</t>
        </r>
      </text>
    </comment>
    <comment ref="I11" authorId="0">
      <text>
        <r>
          <rPr>
            <b/>
            <sz val="8"/>
            <rFont val="Tahoma"/>
            <family val="0"/>
          </rPr>
          <t>owens:</t>
        </r>
        <r>
          <rPr>
            <sz val="8"/>
            <rFont val="Tahoma"/>
            <family val="0"/>
          </rPr>
          <t xml:space="preserve">
16 bits = 2 bytes
24 bits = 3 bytes</t>
        </r>
      </text>
    </comment>
    <comment ref="K11" authorId="0">
      <text>
        <r>
          <rPr>
            <b/>
            <sz val="8"/>
            <rFont val="Tahoma"/>
            <family val="0"/>
          </rPr>
          <t>owens:</t>
        </r>
        <r>
          <rPr>
            <sz val="8"/>
            <rFont val="Tahoma"/>
            <family val="0"/>
          </rPr>
          <t xml:space="preserve">
Calc of seconds per disk</t>
        </r>
      </text>
    </comment>
    <comment ref="K13" authorId="0">
      <text>
        <r>
          <rPr>
            <b/>
            <sz val="8"/>
            <rFont val="Tahoma"/>
            <family val="0"/>
          </rPr>
          <t>owens:</t>
        </r>
        <r>
          <rPr>
            <sz val="8"/>
            <rFont val="Tahoma"/>
            <family val="0"/>
          </rPr>
          <t xml:space="preserve">
calculation of minutes</t>
        </r>
      </text>
    </comment>
    <comment ref="J12" authorId="1">
      <text>
        <r>
          <rPr>
            <b/>
            <sz val="8"/>
            <rFont val="Tahoma"/>
            <family val="0"/>
          </rPr>
          <t>John Owens:</t>
        </r>
        <r>
          <rPr>
            <sz val="8"/>
            <rFont val="Tahoma"/>
            <family val="0"/>
          </rPr>
          <t xml:space="preserve">
Actual # of chanels</t>
        </r>
      </text>
    </comment>
    <comment ref="I12" authorId="1">
      <text>
        <r>
          <rPr>
            <b/>
            <sz val="8"/>
            <rFont val="Tahoma"/>
            <family val="0"/>
          </rPr>
          <t>John Owens:</t>
        </r>
        <r>
          <rPr>
            <sz val="8"/>
            <rFont val="Tahoma"/>
            <family val="0"/>
          </rPr>
          <t xml:space="preserve">
result of drop down choice</t>
        </r>
      </text>
    </comment>
    <comment ref="L11" authorId="0">
      <text>
        <r>
          <rPr>
            <b/>
            <sz val="8"/>
            <rFont val="Tahoma"/>
            <family val="0"/>
          </rPr>
          <t>owens:</t>
        </r>
        <r>
          <rPr>
            <sz val="8"/>
            <rFont val="Tahoma"/>
            <family val="0"/>
          </rPr>
          <t xml:space="preserve">
Selection of compresion rate</t>
        </r>
      </text>
    </comment>
    <comment ref="M11" authorId="0">
      <text>
        <r>
          <rPr>
            <b/>
            <sz val="8"/>
            <rFont val="Tahoma"/>
            <family val="0"/>
          </rPr>
          <t>owens:</t>
        </r>
        <r>
          <rPr>
            <sz val="8"/>
            <rFont val="Tahoma"/>
            <family val="0"/>
          </rPr>
          <t xml:space="preserve">
calculation of kbytes per second</t>
        </r>
      </text>
    </comment>
    <comment ref="M12" authorId="0">
      <text>
        <r>
          <rPr>
            <b/>
            <sz val="8"/>
            <rFont val="Tahoma"/>
            <family val="0"/>
          </rPr>
          <t>owens:</t>
        </r>
        <r>
          <rPr>
            <sz val="8"/>
            <rFont val="Tahoma"/>
            <family val="0"/>
          </rPr>
          <t xml:space="preserve">
card size</t>
        </r>
      </text>
    </comment>
    <comment ref="L13" authorId="0">
      <text>
        <r>
          <rPr>
            <b/>
            <sz val="8"/>
            <rFont val="Tahoma"/>
            <family val="0"/>
          </rPr>
          <t>owens:</t>
        </r>
        <r>
          <rPr>
            <sz val="8"/>
            <rFont val="Tahoma"/>
            <family val="0"/>
          </rPr>
          <t xml:space="preserve">
sampling freq</t>
        </r>
      </text>
    </comment>
    <comment ref="M13" authorId="0">
      <text>
        <r>
          <rPr>
            <b/>
            <sz val="8"/>
            <rFont val="Tahoma"/>
            <family val="0"/>
          </rPr>
          <t>owens:</t>
        </r>
        <r>
          <rPr>
            <sz val="8"/>
            <rFont val="Tahoma"/>
            <family val="0"/>
          </rPr>
          <t xml:space="preserve">
sampling freq</t>
        </r>
      </text>
    </comment>
    <comment ref="N13" authorId="0">
      <text>
        <r>
          <rPr>
            <b/>
            <sz val="8"/>
            <rFont val="Tahoma"/>
            <family val="0"/>
          </rPr>
          <t>owens:</t>
        </r>
        <r>
          <rPr>
            <sz val="8"/>
            <rFont val="Tahoma"/>
            <family val="0"/>
          </rPr>
          <t xml:space="preserve">
calc of kbytes/sec</t>
        </r>
      </text>
    </comment>
    <comment ref="L14" authorId="0">
      <text>
        <r>
          <rPr>
            <b/>
            <sz val="8"/>
            <rFont val="Tahoma"/>
            <family val="0"/>
          </rPr>
          <t>owens:</t>
        </r>
        <r>
          <rPr>
            <sz val="8"/>
            <rFont val="Tahoma"/>
            <family val="0"/>
          </rPr>
          <t xml:space="preserve">
mono / stereo</t>
        </r>
      </text>
    </comment>
    <comment ref="N14" authorId="0">
      <text>
        <r>
          <rPr>
            <b/>
            <sz val="8"/>
            <rFont val="Tahoma"/>
            <family val="0"/>
          </rPr>
          <t>owens:</t>
        </r>
        <r>
          <rPr>
            <sz val="8"/>
            <rFont val="Tahoma"/>
            <family val="0"/>
          </rPr>
          <t xml:space="preserve">
hours linear calc</t>
        </r>
      </text>
    </comment>
    <comment ref="N15" authorId="0">
      <text>
        <r>
          <rPr>
            <b/>
            <sz val="8"/>
            <rFont val="Tahoma"/>
            <family val="0"/>
          </rPr>
          <t>owens:</t>
        </r>
        <r>
          <rPr>
            <sz val="8"/>
            <rFont val="Tahoma"/>
            <family val="0"/>
          </rPr>
          <t xml:space="preserve">
minutes linear calc</t>
        </r>
      </text>
    </comment>
    <comment ref="L12" authorId="1">
      <text>
        <r>
          <rPr>
            <b/>
            <sz val="8"/>
            <rFont val="Tahoma"/>
            <family val="0"/>
          </rPr>
          <t>John Owens:</t>
        </r>
        <r>
          <rPr>
            <sz val="8"/>
            <rFont val="Tahoma"/>
            <family val="0"/>
          </rPr>
          <t xml:space="preserve">
card size reference</t>
        </r>
      </text>
    </comment>
  </commentList>
</comments>
</file>

<file path=xl/sharedStrings.xml><?xml version="1.0" encoding="utf-8"?>
<sst xmlns="http://schemas.openxmlformats.org/spreadsheetml/2006/main" count="179" uniqueCount="103">
  <si>
    <t>RECORDING TIMES FOR NAGRA RECORDERS</t>
  </si>
  <si>
    <t>Machine</t>
  </si>
  <si>
    <t>C-PP</t>
  </si>
  <si>
    <t xml:space="preserve">ARES-C   </t>
  </si>
  <si>
    <t>ARES-P</t>
  </si>
  <si>
    <t>RCX220</t>
  </si>
  <si>
    <t>NAGRA D/DII</t>
  </si>
  <si>
    <t># of channels</t>
  </si>
  <si>
    <t>5" reel</t>
  </si>
  <si>
    <t>7" reel</t>
  </si>
  <si>
    <t>Media</t>
  </si>
  <si>
    <t>Results</t>
  </si>
  <si>
    <t>Hours</t>
  </si>
  <si>
    <t>ARES-PII</t>
  </si>
  <si>
    <t>NAGRA BB</t>
  </si>
  <si>
    <t>NAGRA V / V-PP</t>
  </si>
  <si>
    <t>SF kHz</t>
  </si>
  <si>
    <t>Bits</t>
  </si>
  <si>
    <t>PCM LINEAR</t>
  </si>
  <si>
    <t>Mono</t>
  </si>
  <si>
    <t>Stereo</t>
  </si>
  <si>
    <t>Sampling frequency</t>
  </si>
  <si>
    <t>NAGRA-V</t>
  </si>
  <si>
    <t>Control cells</t>
  </si>
  <si>
    <t>ARES-C</t>
  </si>
  <si>
    <t>16 Bits</t>
  </si>
  <si>
    <t>24 Bits</t>
  </si>
  <si>
    <t>Maximum recording time available is :</t>
  </si>
  <si>
    <t>Samp.Freq.</t>
  </si>
  <si>
    <t>Disk size</t>
  </si>
  <si>
    <t>in GB</t>
  </si>
  <si>
    <t>in kHz</t>
  </si>
  <si>
    <t>Calc</t>
  </si>
  <si>
    <t>Minutes</t>
  </si>
  <si>
    <t>Number of bits</t>
  </si>
  <si>
    <t>SELECT  RECORDER  TYPE</t>
  </si>
  <si>
    <t>Compression</t>
  </si>
  <si>
    <t>G 722</t>
  </si>
  <si>
    <t>PCMCIA Card size</t>
  </si>
  <si>
    <t xml:space="preserve">Bit Rate </t>
  </si>
  <si>
    <t>in kbits / second</t>
  </si>
  <si>
    <t>in Mbytes</t>
  </si>
  <si>
    <t>MPEG Stereo</t>
  </si>
  <si>
    <t>MPEG Mono</t>
  </si>
  <si>
    <t>PCM Linear</t>
  </si>
  <si>
    <t>Hour(s)</t>
  </si>
  <si>
    <t>G 711</t>
  </si>
  <si>
    <t xml:space="preserve"> Maximum recording time available is :</t>
  </si>
  <si>
    <t>Linear Sampling freq.</t>
  </si>
  <si>
    <t>Linear Mono / Stereo</t>
  </si>
  <si>
    <t>Calc 2</t>
  </si>
  <si>
    <t>Memory Card size</t>
  </si>
  <si>
    <t xml:space="preserve">Recording time calculation for: </t>
  </si>
  <si>
    <r>
      <t>NAGRA V</t>
    </r>
    <r>
      <rPr>
        <b/>
        <sz val="10"/>
        <rFont val="Arial"/>
        <family val="2"/>
      </rPr>
      <t xml:space="preserve"> and  </t>
    </r>
    <r>
      <rPr>
        <b/>
        <sz val="10"/>
        <color indexed="10"/>
        <rFont val="Arial"/>
        <family val="2"/>
      </rPr>
      <t>V-PP</t>
    </r>
  </si>
  <si>
    <r>
      <t>Recording time calculation for:</t>
    </r>
    <r>
      <rPr>
        <b/>
        <sz val="10"/>
        <color indexed="48"/>
        <rFont val="Arial"/>
        <family val="2"/>
      </rPr>
      <t xml:space="preserve"> </t>
    </r>
  </si>
  <si>
    <r>
      <t>ARES-C</t>
    </r>
    <r>
      <rPr>
        <b/>
        <sz val="10"/>
        <rFont val="Arial"/>
        <family val="2"/>
      </rPr>
      <t xml:space="preserve"> and </t>
    </r>
    <r>
      <rPr>
        <b/>
        <sz val="10"/>
        <color indexed="10"/>
        <rFont val="Arial"/>
        <family val="2"/>
      </rPr>
      <t>C-PP</t>
    </r>
  </si>
  <si>
    <t xml:space="preserve">              (A-Law, U-Law &amp; G 722 are at 64 kbits/sec)</t>
  </si>
  <si>
    <r>
      <t>ARES-P</t>
    </r>
    <r>
      <rPr>
        <b/>
        <sz val="10"/>
        <rFont val="Arial"/>
        <family val="2"/>
      </rPr>
      <t xml:space="preserve"> and </t>
    </r>
    <r>
      <rPr>
        <b/>
        <sz val="10"/>
        <color indexed="10"/>
        <rFont val="Arial"/>
        <family val="2"/>
      </rPr>
      <t>RCX220</t>
    </r>
  </si>
  <si>
    <t xml:space="preserve">                          (A-Law, U-Law &amp; G 722 are at 64 kbits/sec)</t>
  </si>
  <si>
    <t>Recording time calculation for:</t>
  </si>
  <si>
    <t>2 GB</t>
  </si>
  <si>
    <t>4 GB</t>
  </si>
  <si>
    <t>8 GB</t>
  </si>
  <si>
    <t>1 GB</t>
  </si>
  <si>
    <t xml:space="preserve"> ARES-M</t>
  </si>
  <si>
    <t>ARES-M</t>
  </si>
  <si>
    <t>Linear Samp. freq.</t>
  </si>
  <si>
    <t>MPEG-2 64kb/s</t>
  </si>
  <si>
    <t>MPEG-2 192kb/s</t>
  </si>
  <si>
    <t>MPEG-2 128kb/s</t>
  </si>
  <si>
    <t>MPEG-2 256kb/s</t>
  </si>
  <si>
    <t>MPEG-2 384kb/s</t>
  </si>
  <si>
    <t>MP-3 32kb/s</t>
  </si>
  <si>
    <t>MP-3 320kb/s</t>
  </si>
  <si>
    <t>MP-3 256kb/s</t>
  </si>
  <si>
    <t>MP-3 224kb/s</t>
  </si>
  <si>
    <t>MP-3 192kb/s</t>
  </si>
  <si>
    <t>MP-3 160kb/s</t>
  </si>
  <si>
    <t>MP-3 128kb/s</t>
  </si>
  <si>
    <t>MP-3 112kb/s</t>
  </si>
  <si>
    <t>MP-3 96kb/s</t>
  </si>
  <si>
    <t>MP-3 80kb/s</t>
  </si>
  <si>
    <t>MP-3 64kb/s</t>
  </si>
  <si>
    <t>MP-3 56kb/s</t>
  </si>
  <si>
    <t>MP-3 48kb/s</t>
  </si>
  <si>
    <t>MP-3 40kb/s</t>
  </si>
  <si>
    <t>PCM</t>
  </si>
  <si>
    <t>ARES-MII</t>
  </si>
  <si>
    <t xml:space="preserve">Recording time calculator </t>
  </si>
  <si>
    <t>NAGRA VI</t>
  </si>
  <si>
    <t>Disk / CF Size</t>
  </si>
  <si>
    <t>NAGRA-VI</t>
  </si>
  <si>
    <t># of Channels</t>
  </si>
  <si>
    <t>Version v 3.1</t>
  </si>
  <si>
    <t>HD Disk Size</t>
  </si>
  <si>
    <t xml:space="preserve"> ARES-PII / PII+ / BB / BB+ /  LB</t>
  </si>
  <si>
    <t>16 GB</t>
  </si>
  <si>
    <t>64 GB</t>
  </si>
  <si>
    <t>32 GB</t>
  </si>
  <si>
    <t xml:space="preserve"> ARES-MII /  ARES-ML</t>
  </si>
  <si>
    <t xml:space="preserve"> NAGRA LB</t>
  </si>
  <si>
    <t>NAGRA LB</t>
  </si>
  <si>
    <t>Minute(s)</t>
  </si>
</sst>
</file>

<file path=xl/styles.xml><?xml version="1.0" encoding="utf-8"?>
<styleSheet xmlns="http://schemas.openxmlformats.org/spreadsheetml/2006/main">
  <numFmts count="16">
    <numFmt numFmtId="5" formatCode="&quot;Chf&quot;#,##0;\-&quot;Chf&quot;#,##0"/>
    <numFmt numFmtId="6" formatCode="&quot;Chf&quot;#,##0;[Red]\-&quot;Chf&quot;#,##0"/>
    <numFmt numFmtId="7" formatCode="&quot;Chf&quot;#,##0.00;\-&quot;Chf&quot;#,##0.00"/>
    <numFmt numFmtId="8" formatCode="&quot;Chf&quot;#,##0.00;[Red]\-&quot;Chf&quot;#,##0.00"/>
    <numFmt numFmtId="42" formatCode="_-&quot;Chf&quot;* #,##0_-;\-&quot;Chf&quot;* #,##0_-;_-&quot;Chf&quot;* &quot;-&quot;_-;_-@_-"/>
    <numFmt numFmtId="41" formatCode="_-* #,##0_-;\-* #,##0_-;_-* &quot;-&quot;_-;_-@_-"/>
    <numFmt numFmtId="44" formatCode="_-&quot;Chf&quot;* #,##0.00_-;\-&quot;Chf&quot;* #,##0.00_-;_-&quot;Ch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0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 horizontal="centerContinuous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2" borderId="1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left"/>
    </xf>
    <xf numFmtId="0" fontId="8" fillId="2" borderId="12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2" borderId="13" xfId="0" applyFill="1" applyBorder="1" applyAlignment="1">
      <alignment/>
    </xf>
    <xf numFmtId="0" fontId="1" fillId="2" borderId="12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2</xdr:row>
      <xdr:rowOff>57150</xdr:rowOff>
    </xdr:from>
    <xdr:to>
      <xdr:col>2</xdr:col>
      <xdr:colOff>428625</xdr:colOff>
      <xdr:row>4</xdr:row>
      <xdr:rowOff>85725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390525"/>
          <a:ext cx="981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3:I45"/>
  <sheetViews>
    <sheetView showGridLines="0" showRowColHeaders="0" tabSelected="1" workbookViewId="0" topLeftCell="A1">
      <selection activeCell="B4" sqref="B4"/>
    </sheetView>
  </sheetViews>
  <sheetFormatPr defaultColWidth="9.140625" defaultRowHeight="12.75"/>
  <cols>
    <col min="3" max="3" width="17.140625" style="0" customWidth="1"/>
    <col min="4" max="4" width="4.7109375" style="0" customWidth="1"/>
    <col min="5" max="5" width="17.140625" style="0" customWidth="1"/>
    <col min="6" max="6" width="10.00390625" style="0" customWidth="1"/>
  </cols>
  <sheetData>
    <row r="2" ht="13.5" thickBot="1"/>
    <row r="3" spans="2:6" ht="13.5" thickTop="1">
      <c r="B3" s="20"/>
      <c r="C3" s="21"/>
      <c r="D3" s="22" t="s">
        <v>88</v>
      </c>
      <c r="E3" s="21"/>
      <c r="F3" s="23"/>
    </row>
    <row r="4" spans="2:6" ht="12.75">
      <c r="B4" s="24"/>
      <c r="C4" s="25"/>
      <c r="D4" s="26" t="s">
        <v>93</v>
      </c>
      <c r="E4" s="27"/>
      <c r="F4" s="28"/>
    </row>
    <row r="5" spans="2:6" ht="12.75">
      <c r="B5" s="29"/>
      <c r="C5" s="30"/>
      <c r="D5" s="35" t="s">
        <v>35</v>
      </c>
      <c r="E5" s="30"/>
      <c r="F5" s="31"/>
    </row>
    <row r="6" spans="2:6" ht="12.75">
      <c r="B6" s="29"/>
      <c r="C6" s="30"/>
      <c r="D6" s="30"/>
      <c r="E6" s="30"/>
      <c r="F6" s="31"/>
    </row>
    <row r="7" spans="2:6" ht="12.75">
      <c r="B7" s="29"/>
      <c r="C7" s="30"/>
      <c r="D7" s="30"/>
      <c r="E7" s="30"/>
      <c r="F7" s="31"/>
    </row>
    <row r="8" spans="2:6" ht="12.75">
      <c r="B8" s="29"/>
      <c r="C8" s="30"/>
      <c r="D8" s="30"/>
      <c r="E8" s="30"/>
      <c r="F8" s="31"/>
    </row>
    <row r="9" spans="2:6" ht="12.75">
      <c r="B9" s="29"/>
      <c r="C9" s="30"/>
      <c r="D9" s="30"/>
      <c r="E9" s="30"/>
      <c r="F9" s="31"/>
    </row>
    <row r="10" spans="2:6" ht="12.75">
      <c r="B10" s="29"/>
      <c r="C10" s="30"/>
      <c r="D10" s="30"/>
      <c r="E10" s="30"/>
      <c r="F10" s="31"/>
    </row>
    <row r="11" spans="2:9" ht="12.75">
      <c r="B11" s="29"/>
      <c r="C11" s="30"/>
      <c r="D11" s="30"/>
      <c r="E11" s="30"/>
      <c r="F11" s="31"/>
      <c r="I11" s="1"/>
    </row>
    <row r="12" spans="2:6" ht="12.75">
      <c r="B12" s="29"/>
      <c r="C12" s="30"/>
      <c r="D12" s="30"/>
      <c r="E12" s="30"/>
      <c r="F12" s="31"/>
    </row>
    <row r="13" spans="2:6" ht="12.75">
      <c r="B13" s="29"/>
      <c r="C13" s="30"/>
      <c r="D13" s="30"/>
      <c r="E13" s="30"/>
      <c r="F13" s="31"/>
    </row>
    <row r="14" spans="2:6" ht="12.75">
      <c r="B14" s="29"/>
      <c r="C14" s="30"/>
      <c r="D14" s="30"/>
      <c r="E14" s="30"/>
      <c r="F14" s="31"/>
    </row>
    <row r="15" spans="2:6" ht="21" customHeight="1">
      <c r="B15" s="29"/>
      <c r="C15" s="30"/>
      <c r="D15" s="30"/>
      <c r="E15" s="30"/>
      <c r="F15" s="31"/>
    </row>
    <row r="16" spans="2:6" ht="12.75">
      <c r="B16" s="29"/>
      <c r="C16" s="30"/>
      <c r="D16" s="30"/>
      <c r="E16" s="30"/>
      <c r="F16" s="31"/>
    </row>
    <row r="17" spans="2:6" ht="12.75">
      <c r="B17" s="29"/>
      <c r="C17" s="30"/>
      <c r="D17" s="30"/>
      <c r="E17" s="30"/>
      <c r="F17" s="31"/>
    </row>
    <row r="18" spans="2:6" ht="12.75">
      <c r="B18" s="29"/>
      <c r="C18" s="30"/>
      <c r="D18" s="30"/>
      <c r="E18" s="30"/>
      <c r="F18" s="31"/>
    </row>
    <row r="19" spans="2:6" ht="12.75">
      <c r="B19" s="29"/>
      <c r="C19" s="30"/>
      <c r="D19" s="30"/>
      <c r="E19" s="30"/>
      <c r="F19" s="31"/>
    </row>
    <row r="20" spans="2:6" ht="12.75">
      <c r="B20" s="29"/>
      <c r="C20" s="30"/>
      <c r="D20" s="30"/>
      <c r="E20" s="30"/>
      <c r="F20" s="31"/>
    </row>
    <row r="21" spans="2:6" ht="12.75">
      <c r="B21" s="29"/>
      <c r="C21" s="30"/>
      <c r="D21" s="30"/>
      <c r="E21" s="30"/>
      <c r="F21" s="31"/>
    </row>
    <row r="22" spans="2:6" ht="13.5" thickBot="1">
      <c r="B22" s="32"/>
      <c r="C22" s="33"/>
      <c r="D22" s="33"/>
      <c r="E22" s="33"/>
      <c r="F22" s="34"/>
    </row>
    <row r="23" ht="13.5" thickTop="1"/>
    <row r="43" ht="12.75">
      <c r="G43" s="1"/>
    </row>
    <row r="45" ht="12.75">
      <c r="F45" s="3"/>
    </row>
  </sheetData>
  <sheetProtection password="C7E6" sheet="1" objects="1" scenarios="1"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AG42"/>
  <sheetViews>
    <sheetView workbookViewId="0" topLeftCell="E1">
      <selection activeCell="K11" sqref="K11"/>
    </sheetView>
  </sheetViews>
  <sheetFormatPr defaultColWidth="9.140625" defaultRowHeight="12.75"/>
  <cols>
    <col min="1" max="1" width="16.57421875" style="0" customWidth="1"/>
    <col min="2" max="2" width="11.8515625" style="0" customWidth="1"/>
    <col min="3" max="3" width="12.421875" style="0" customWidth="1"/>
    <col min="4" max="4" width="13.00390625" style="2" bestFit="1" customWidth="1"/>
    <col min="5" max="5" width="11.28125" style="0" customWidth="1"/>
    <col min="6" max="6" width="13.8515625" style="0" customWidth="1"/>
    <col min="8" max="8" width="12.00390625" style="0" customWidth="1"/>
    <col min="9" max="9" width="10.57421875" style="0" customWidth="1"/>
    <col min="13" max="13" width="11.421875" style="0" customWidth="1"/>
    <col min="16" max="16" width="11.00390625" style="0" bestFit="1" customWidth="1"/>
    <col min="19" max="19" width="11.00390625" style="0" bestFit="1" customWidth="1"/>
    <col min="23" max="23" width="11.00390625" style="0" bestFit="1" customWidth="1"/>
    <col min="27" max="27" width="11.00390625" style="0" bestFit="1" customWidth="1"/>
  </cols>
  <sheetData>
    <row r="1" spans="2:3" ht="12.75">
      <c r="B1" s="1" t="s">
        <v>0</v>
      </c>
      <c r="C1" s="1"/>
    </row>
    <row r="2" spans="9:11" ht="12.75">
      <c r="I2" s="1" t="s">
        <v>23</v>
      </c>
      <c r="J2" s="1"/>
      <c r="K2" s="1"/>
    </row>
    <row r="3" spans="1:6" ht="13.5" thickBot="1">
      <c r="A3" s="1" t="s">
        <v>1</v>
      </c>
      <c r="B3" s="3" t="s">
        <v>16</v>
      </c>
      <c r="C3" s="3" t="s">
        <v>36</v>
      </c>
      <c r="D3" s="3" t="s">
        <v>7</v>
      </c>
      <c r="E3" s="1" t="s">
        <v>10</v>
      </c>
      <c r="F3" s="3" t="s">
        <v>17</v>
      </c>
    </row>
    <row r="4" spans="1:33" ht="12.75">
      <c r="A4" s="1"/>
      <c r="B4" s="3"/>
      <c r="C4" s="3"/>
      <c r="H4" s="6"/>
      <c r="I4" s="7" t="s">
        <v>22</v>
      </c>
      <c r="J4" s="7" t="s">
        <v>11</v>
      </c>
      <c r="K4" s="8" t="s">
        <v>32</v>
      </c>
      <c r="L4" s="6" t="s">
        <v>24</v>
      </c>
      <c r="M4" s="7" t="s">
        <v>11</v>
      </c>
      <c r="N4" s="8" t="s">
        <v>32</v>
      </c>
      <c r="O4" s="6" t="s">
        <v>4</v>
      </c>
      <c r="P4" s="7" t="s">
        <v>11</v>
      </c>
      <c r="Q4" s="7" t="s">
        <v>32</v>
      </c>
      <c r="R4" s="6" t="s">
        <v>13</v>
      </c>
      <c r="S4" s="7" t="s">
        <v>11</v>
      </c>
      <c r="T4" s="7" t="s">
        <v>32</v>
      </c>
      <c r="U4" s="8" t="s">
        <v>50</v>
      </c>
      <c r="V4" s="6" t="s">
        <v>65</v>
      </c>
      <c r="W4" s="7" t="s">
        <v>11</v>
      </c>
      <c r="X4" s="7" t="s">
        <v>32</v>
      </c>
      <c r="Y4" s="8" t="s">
        <v>50</v>
      </c>
      <c r="Z4" s="6" t="s">
        <v>87</v>
      </c>
      <c r="AA4" s="7" t="s">
        <v>11</v>
      </c>
      <c r="AB4" s="7" t="s">
        <v>32</v>
      </c>
      <c r="AC4" s="8" t="s">
        <v>50</v>
      </c>
      <c r="AD4" s="6"/>
      <c r="AE4" s="7"/>
      <c r="AF4" s="7"/>
      <c r="AG4" s="8"/>
    </row>
    <row r="5" spans="1:33" ht="12.75">
      <c r="A5" s="1" t="s">
        <v>15</v>
      </c>
      <c r="B5" s="4">
        <v>44.1</v>
      </c>
      <c r="C5" s="3" t="s">
        <v>46</v>
      </c>
      <c r="D5" s="3">
        <v>1</v>
      </c>
      <c r="E5" s="1" t="s">
        <v>8</v>
      </c>
      <c r="F5" s="1" t="s">
        <v>25</v>
      </c>
      <c r="H5" s="9" t="s">
        <v>28</v>
      </c>
      <c r="I5" s="10">
        <v>2</v>
      </c>
      <c r="J5" s="10">
        <f>IF(I5=1,"",INDEX(B4:B8,I5))</f>
        <v>44.1</v>
      </c>
      <c r="K5" s="11">
        <f>IF(J5="","",2*(J5*I6))</f>
        <v>264.6</v>
      </c>
      <c r="L5" s="9">
        <v>1</v>
      </c>
      <c r="M5" s="10">
        <v>2</v>
      </c>
      <c r="N5" s="11">
        <f>IF(M5&lt;4,64,"")/8*1000</f>
        <v>8000</v>
      </c>
      <c r="O5" s="9"/>
      <c r="P5" s="10"/>
      <c r="Q5" s="10"/>
      <c r="R5" s="9"/>
      <c r="S5" s="10"/>
      <c r="T5" s="10"/>
      <c r="U5" s="11"/>
      <c r="V5" s="9"/>
      <c r="W5" s="10"/>
      <c r="X5" s="10"/>
      <c r="Y5" s="11"/>
      <c r="Z5" s="9"/>
      <c r="AA5" s="10"/>
      <c r="AB5" s="10"/>
      <c r="AC5" s="11"/>
      <c r="AD5" s="9"/>
      <c r="AE5" s="10"/>
      <c r="AF5" s="10"/>
      <c r="AG5" s="11"/>
    </row>
    <row r="6" spans="1:33" ht="12.75">
      <c r="A6" s="1" t="s">
        <v>6</v>
      </c>
      <c r="B6" s="4">
        <v>48</v>
      </c>
      <c r="C6" s="3" t="s">
        <v>37</v>
      </c>
      <c r="D6" s="3">
        <v>2</v>
      </c>
      <c r="E6" s="1" t="s">
        <v>9</v>
      </c>
      <c r="F6" s="1" t="s">
        <v>26</v>
      </c>
      <c r="H6" s="9" t="s">
        <v>17</v>
      </c>
      <c r="I6" s="10">
        <v>3</v>
      </c>
      <c r="J6" s="10"/>
      <c r="K6" s="11">
        <f>IF(I7=1,"",IF(I6=1,"",IF(I5=1,"",(((J7*10^9)/K5)/1000)/3600)))</f>
        <v>125.97631645250692</v>
      </c>
      <c r="L6" s="9">
        <v>1</v>
      </c>
      <c r="M6" s="10">
        <f>INDEX(G7:G10,L6)/8*1000</f>
        <v>0</v>
      </c>
      <c r="N6" s="11">
        <f>IF(L6=1,"",(M7/M6)/3600)</f>
      </c>
      <c r="O6" s="9">
        <v>1</v>
      </c>
      <c r="P6" s="10">
        <f>INDEX(G7:G10,O6)/8*1000</f>
        <v>0</v>
      </c>
      <c r="Q6" s="10">
        <f>IF(P6=0,"",(P7/P6)/3600)</f>
      </c>
      <c r="R6" s="9">
        <v>1</v>
      </c>
      <c r="S6" s="10">
        <f>INDEX(G7:G13,R6)/8*1000</f>
        <v>0</v>
      </c>
      <c r="T6" s="10">
        <f>IF(R6=7,"",IF(S6=0,"",(S7/S6)/3600))</f>
      </c>
      <c r="U6" s="11"/>
      <c r="V6" s="9">
        <v>1</v>
      </c>
      <c r="W6" s="10">
        <f>INDEX(G7:G27,V6)/8*1000</f>
        <v>0</v>
      </c>
      <c r="X6" s="10">
        <f>IF(V6=7,"",IF(W6=0,"",(W7/W6)/3600))</f>
      </c>
      <c r="Y6" s="11"/>
      <c r="Z6" s="9">
        <v>1</v>
      </c>
      <c r="AA6" s="10">
        <f>INDEX(G7:G27,Z6)/8*1000</f>
        <v>0</v>
      </c>
      <c r="AB6" s="10">
        <f>IF(Z6=7,"",IF(AA6=0,"",(AA7/AA6)/3600))</f>
      </c>
      <c r="AC6" s="11"/>
      <c r="AD6" s="9"/>
      <c r="AE6" s="10"/>
      <c r="AF6" s="10"/>
      <c r="AG6" s="11"/>
    </row>
    <row r="7" spans="1:33" ht="13.5" thickBot="1">
      <c r="A7" s="1" t="s">
        <v>3</v>
      </c>
      <c r="B7" s="4">
        <v>88.2</v>
      </c>
      <c r="C7" s="4" t="s">
        <v>43</v>
      </c>
      <c r="D7" s="3">
        <v>4</v>
      </c>
      <c r="E7" s="1"/>
      <c r="F7" s="1"/>
      <c r="H7" s="12" t="s">
        <v>29</v>
      </c>
      <c r="I7" s="13">
        <v>8</v>
      </c>
      <c r="J7" s="13">
        <f>IF(I7=1,"",INDEX(D29:D40,I7))</f>
        <v>120</v>
      </c>
      <c r="K7" s="14">
        <f>IF(K6="","",IF(J7="","",60*(K6-INT(K6))))</f>
        <v>58.57898715041529</v>
      </c>
      <c r="L7" s="12">
        <v>1</v>
      </c>
      <c r="M7" s="13">
        <f>INDEX(E7:E16,L7)*10^6</f>
        <v>0</v>
      </c>
      <c r="N7" s="14">
        <f>IF(L6=1,"",IF(L7=1,"",60*(N6-INT(N6))))</f>
      </c>
      <c r="O7" s="12">
        <v>1</v>
      </c>
      <c r="P7" s="13">
        <f>INDEX(E7:E16,O7)*10^6</f>
        <v>0</v>
      </c>
      <c r="Q7" s="13">
        <f>IF(O6=1,"",IF(O7=1,"",60*(Q6-INT(Q6))))</f>
      </c>
      <c r="R7" s="9">
        <v>1</v>
      </c>
      <c r="S7" s="10">
        <f>INDEX(E7:E18,R7)*10^6</f>
        <v>0</v>
      </c>
      <c r="T7" s="10">
        <f>IF(R6=7,"",IF(R6=1,"",IF(R7=1,"",60*(T6-INT(T6)))))</f>
      </c>
      <c r="U7" s="11"/>
      <c r="V7" s="9">
        <v>9</v>
      </c>
      <c r="W7" s="10">
        <v>1000000000</v>
      </c>
      <c r="X7" s="10">
        <f>IF(V6=7,"",IF(V6=1,"",IF(V7=1,"",60*(X6-INT(X6)))))</f>
      </c>
      <c r="Y7" s="11"/>
      <c r="Z7" s="9">
        <v>9</v>
      </c>
      <c r="AA7" s="10">
        <v>2000000000</v>
      </c>
      <c r="AB7" s="10">
        <f>IF(Z6=7,"",IF(Z6=1,"",IF(Z7=1,"",60*(AB6-INT(AB6)))))</f>
      </c>
      <c r="AC7" s="11"/>
      <c r="AD7" s="9"/>
      <c r="AE7" s="10"/>
      <c r="AF7" s="10"/>
      <c r="AG7" s="11"/>
    </row>
    <row r="8" spans="1:33" ht="13.5" thickBot="1">
      <c r="A8" s="1" t="s">
        <v>2</v>
      </c>
      <c r="B8" s="4">
        <v>96</v>
      </c>
      <c r="C8" s="4" t="s">
        <v>42</v>
      </c>
      <c r="D8" s="3"/>
      <c r="E8" s="1">
        <v>20</v>
      </c>
      <c r="F8" s="1" t="s">
        <v>67</v>
      </c>
      <c r="G8">
        <v>64</v>
      </c>
      <c r="R8" s="9">
        <v>1</v>
      </c>
      <c r="S8" s="10">
        <f>IF(R8=1,"",INDEX(B9:B15,R8))</f>
      </c>
      <c r="T8" s="10">
        <f>IF(S9="","",IF(R9=1,"",IF(R8=1,"",IF(R6&lt;7,"",(S8*2))))*S9)</f>
      </c>
      <c r="U8" s="11"/>
      <c r="V8" s="9">
        <v>1</v>
      </c>
      <c r="W8" s="10">
        <f>IF(V8=1,"",INDEX(B9:B15,V8))</f>
      </c>
      <c r="X8" s="10">
        <f>IF(W8="","",IF(W9="","",IF(V9=1,"",IF(V8=1,"",IF(V6&lt;7,"",(W8*2)))))*W9)</f>
      </c>
      <c r="Y8" s="11"/>
      <c r="Z8" s="9">
        <v>1</v>
      </c>
      <c r="AA8" s="10">
        <f>IF(Z8=1,"",INDEX(B9:B15,Z8))</f>
      </c>
      <c r="AB8" s="10">
        <f>IF(AA8="","",IF(AA9="","",IF(Z9=1,"",IF(Z8=1,"",IF(Z6&lt;7,"",(AA8*2)))))*AA9)</f>
      </c>
      <c r="AC8" s="11"/>
      <c r="AD8" s="9"/>
      <c r="AE8" s="10"/>
      <c r="AF8" s="10"/>
      <c r="AG8" s="11"/>
    </row>
    <row r="9" spans="1:33" ht="12.75">
      <c r="A9" s="1" t="s">
        <v>4</v>
      </c>
      <c r="B9" s="1"/>
      <c r="C9" s="4" t="s">
        <v>44</v>
      </c>
      <c r="D9" s="3" t="s">
        <v>19</v>
      </c>
      <c r="E9" s="1">
        <v>40</v>
      </c>
      <c r="F9" s="1" t="s">
        <v>69</v>
      </c>
      <c r="G9">
        <v>128</v>
      </c>
      <c r="H9" s="6"/>
      <c r="I9" s="7" t="s">
        <v>91</v>
      </c>
      <c r="J9" s="7" t="s">
        <v>11</v>
      </c>
      <c r="K9" s="8" t="s">
        <v>32</v>
      </c>
      <c r="L9" s="6" t="s">
        <v>101</v>
      </c>
      <c r="M9" s="7" t="s">
        <v>11</v>
      </c>
      <c r="N9" s="7" t="s">
        <v>32</v>
      </c>
      <c r="O9" s="8" t="s">
        <v>50</v>
      </c>
      <c r="R9" s="9">
        <v>1</v>
      </c>
      <c r="S9" s="10">
        <f>IF(R9=1,"",IF(R9=2,1,2))</f>
      </c>
      <c r="T9" s="10">
        <f>IF(S9="","",IF(R6&lt;7,"",(((S7/T8)/1000)/3600)))</f>
      </c>
      <c r="U9" s="11">
        <f>IF(T6="",T9,T6)</f>
      </c>
      <c r="V9" s="9">
        <v>1</v>
      </c>
      <c r="W9" s="10">
        <f>IF(V9=1,"",IF(V9=2,1,2))</f>
      </c>
      <c r="X9" s="10">
        <f>IF(W8="","",IF(V8="","",IF(W9="","",IF(V6&lt;7,"",(((W7/X8)/1000)/3600)))))</f>
      </c>
      <c r="Y9" s="11">
        <f>IF(X6="",X9,X6)</f>
      </c>
      <c r="Z9" s="9">
        <v>1</v>
      </c>
      <c r="AA9" s="10">
        <f>IF(Z9=1,"",IF(Z9=2,1,2))</f>
      </c>
      <c r="AB9" s="10">
        <f>IF(AA8="","",IF(Z8="","",IF(AA9="","",IF(Z6&lt;7,"",(((AA7/AB8)/1000)/3600)))))</f>
      </c>
      <c r="AC9" s="11">
        <f>IF(AB6="",AB9,AB6)</f>
      </c>
      <c r="AD9" s="9"/>
      <c r="AE9" s="10"/>
      <c r="AF9" s="10"/>
      <c r="AG9" s="11"/>
    </row>
    <row r="10" spans="1:33" ht="13.5" thickBot="1">
      <c r="A10" s="1" t="s">
        <v>5</v>
      </c>
      <c r="B10" s="1">
        <v>16</v>
      </c>
      <c r="C10" s="4"/>
      <c r="D10" s="3" t="s">
        <v>20</v>
      </c>
      <c r="E10" s="1">
        <v>48</v>
      </c>
      <c r="F10" s="1" t="s">
        <v>68</v>
      </c>
      <c r="G10">
        <v>192</v>
      </c>
      <c r="H10" s="9" t="s">
        <v>28</v>
      </c>
      <c r="I10" s="10">
        <v>1</v>
      </c>
      <c r="J10" s="10">
        <f>IF(I10=1,"",INDEX(B13:B17,I10))</f>
      </c>
      <c r="K10" s="11">
        <f>IF(J10="","",J12*(J10*I11))</f>
      </c>
      <c r="L10" s="9"/>
      <c r="M10" s="10"/>
      <c r="N10" s="10"/>
      <c r="O10" s="11"/>
      <c r="R10" s="12"/>
      <c r="S10" s="13"/>
      <c r="T10" s="13">
        <f>IF(S9="","",IF(R6&lt;7,"",60*(T9-INT(T9))))</f>
      </c>
      <c r="U10" s="14">
        <f>IF(T7="",T10,T7)</f>
      </c>
      <c r="V10" s="12"/>
      <c r="W10" s="13"/>
      <c r="X10" s="13">
        <f>IF(W8="","",IF(V9="","",IF(W9="","",IF(V6&lt;7,"",60*(X9-INT(X9))))))</f>
      </c>
      <c r="Y10" s="14">
        <f>IF(X7="",X10,X7)</f>
      </c>
      <c r="Z10" s="12"/>
      <c r="AA10" s="13"/>
      <c r="AB10" s="13">
        <f>IF(AA8="","",IF(Z9="","",IF(AA9="","",IF(Z6&lt;7,"",60*(AB9-INT(AB9))))))</f>
      </c>
      <c r="AC10" s="14">
        <f>IF(AB7="",AB10,AB7)</f>
      </c>
      <c r="AD10" s="12"/>
      <c r="AE10" s="13"/>
      <c r="AF10" s="13"/>
      <c r="AG10" s="14"/>
    </row>
    <row r="11" spans="1:15" ht="12.75">
      <c r="A11" s="1" t="s">
        <v>13</v>
      </c>
      <c r="B11" s="1">
        <v>22.05</v>
      </c>
      <c r="C11" s="4"/>
      <c r="D11" s="3"/>
      <c r="E11" s="1">
        <v>64</v>
      </c>
      <c r="F11" s="1" t="s">
        <v>70</v>
      </c>
      <c r="G11">
        <v>256</v>
      </c>
      <c r="H11" s="9" t="s">
        <v>17</v>
      </c>
      <c r="I11" s="10">
        <v>1</v>
      </c>
      <c r="J11" s="10"/>
      <c r="K11" s="11">
        <f>IF(J12=0,"",IF(I10=1,"",IF(I11=1,"",IF(I12=1,"",IF(I13=1,"",(((J13*10^9)/K10)/1000)/3600)))))</f>
      </c>
      <c r="L11" s="9">
        <v>1</v>
      </c>
      <c r="M11" s="10">
        <f>INDEX(G7:G27,L11)/8*1000</f>
        <v>0</v>
      </c>
      <c r="N11" s="10">
        <f>IF(L11=7,"",IF(M11=0,"",(M12/M11)/3600))</f>
      </c>
      <c r="O11" s="11"/>
    </row>
    <row r="12" spans="1:15" ht="12.75">
      <c r="A12" s="1" t="s">
        <v>14</v>
      </c>
      <c r="B12" s="1">
        <v>24</v>
      </c>
      <c r="C12" s="1"/>
      <c r="D12" s="3">
        <v>1</v>
      </c>
      <c r="E12" s="1">
        <v>128</v>
      </c>
      <c r="F12" s="1" t="s">
        <v>71</v>
      </c>
      <c r="G12">
        <v>384</v>
      </c>
      <c r="H12" s="9" t="s">
        <v>92</v>
      </c>
      <c r="I12" s="10">
        <v>2</v>
      </c>
      <c r="J12" s="10">
        <f>I12-2</f>
        <v>0</v>
      </c>
      <c r="K12" s="11"/>
      <c r="L12" s="9">
        <v>1</v>
      </c>
      <c r="M12" s="10">
        <f>INDEX(D28:D35,L12)*10^9</f>
        <v>0</v>
      </c>
      <c r="N12" s="10">
        <f>IF(L11=7,"",IF(L11=1,"",IF(L12=1,"",60*(N11-INT(N11)))))</f>
      </c>
      <c r="O12" s="11"/>
    </row>
    <row r="13" spans="2:15" ht="13.5" thickBot="1">
      <c r="B13" s="4">
        <v>32</v>
      </c>
      <c r="C13" s="1"/>
      <c r="D13" s="3">
        <v>2</v>
      </c>
      <c r="E13" s="1">
        <v>256</v>
      </c>
      <c r="F13" s="1" t="s">
        <v>18</v>
      </c>
      <c r="G13" t="s">
        <v>86</v>
      </c>
      <c r="H13" s="12" t="s">
        <v>29</v>
      </c>
      <c r="I13" s="13">
        <v>1</v>
      </c>
      <c r="J13" s="13">
        <f>IF(I13=1,"",INDEX(D28:D40,I13))</f>
      </c>
      <c r="K13" s="14">
        <f>IF(K11="","",IF(J13="","",60*(K11-INT(K11))))</f>
      </c>
      <c r="L13" s="9">
        <v>1</v>
      </c>
      <c r="M13" s="10">
        <f>IF(L13=1,"",INDEX(B9:B18,L13))</f>
      </c>
      <c r="N13" s="10">
        <f>IF(M13="","",IF(M14="","",IF(L14=1,"",IF(L13=1,"",IF(L11&lt;7,"",(M13*2)))))*M14)</f>
      </c>
      <c r="O13" s="11"/>
    </row>
    <row r="14" spans="2:15" ht="12.75">
      <c r="B14" s="4">
        <v>44.1</v>
      </c>
      <c r="C14" s="1"/>
      <c r="D14" s="3">
        <v>3</v>
      </c>
      <c r="E14" s="1">
        <v>512</v>
      </c>
      <c r="F14" s="1" t="s">
        <v>72</v>
      </c>
      <c r="G14">
        <v>32</v>
      </c>
      <c r="L14" s="9">
        <v>1</v>
      </c>
      <c r="M14" s="10">
        <f>IF(L14=1,"",IF(L14=2,1,2))</f>
      </c>
      <c r="N14" s="10">
        <f>IF(M13="","",IF(L13="","",IF(M14="","",IF(L11&lt;7,"",(((M12/N13)/1000)/3600)))))</f>
      </c>
      <c r="O14" s="11">
        <f>IF(N11="",N14,N11)</f>
      </c>
    </row>
    <row r="15" spans="2:15" ht="13.5" thickBot="1">
      <c r="B15" s="4">
        <v>48</v>
      </c>
      <c r="C15" s="1"/>
      <c r="D15" s="3">
        <v>4</v>
      </c>
      <c r="E15" s="19">
        <v>1000</v>
      </c>
      <c r="F15" s="1" t="s">
        <v>85</v>
      </c>
      <c r="G15">
        <v>40</v>
      </c>
      <c r="L15" s="12"/>
      <c r="M15" s="13"/>
      <c r="N15" s="13">
        <f>IF(M13="","",IF(L14="","",IF(M14="","",IF(L11&lt;7,"",60*(N14-INT(N14))))))</f>
      </c>
      <c r="O15" s="14">
        <f>IF(N12="",N15,N12)</f>
      </c>
    </row>
    <row r="16" spans="2:7" ht="12.75">
      <c r="B16" s="4">
        <v>88.2</v>
      </c>
      <c r="C16" s="1"/>
      <c r="D16" s="3">
        <v>5</v>
      </c>
      <c r="E16" s="19">
        <v>2000</v>
      </c>
      <c r="F16" s="1" t="s">
        <v>84</v>
      </c>
      <c r="G16">
        <v>48</v>
      </c>
    </row>
    <row r="17" spans="2:7" ht="12.75">
      <c r="B17" s="4">
        <v>96</v>
      </c>
      <c r="C17" s="1"/>
      <c r="D17" s="3">
        <v>6</v>
      </c>
      <c r="E17" s="19">
        <v>4000</v>
      </c>
      <c r="F17" s="1" t="s">
        <v>83</v>
      </c>
      <c r="G17">
        <v>56</v>
      </c>
    </row>
    <row r="18" spans="2:7" ht="12.75">
      <c r="B18" s="1">
        <v>192</v>
      </c>
      <c r="C18" s="1"/>
      <c r="D18" s="3"/>
      <c r="E18" s="19">
        <v>8000</v>
      </c>
      <c r="F18" s="1" t="s">
        <v>82</v>
      </c>
      <c r="G18">
        <v>64</v>
      </c>
    </row>
    <row r="19" spans="3:7" ht="12.75">
      <c r="C19" s="1"/>
      <c r="D19" s="3"/>
      <c r="E19" s="19"/>
      <c r="F19" s="1" t="s">
        <v>81</v>
      </c>
      <c r="G19">
        <v>80</v>
      </c>
    </row>
    <row r="20" spans="3:7" ht="12.75">
      <c r="C20" s="1"/>
      <c r="D20" s="3"/>
      <c r="E20" s="1">
        <v>10</v>
      </c>
      <c r="F20" s="1" t="s">
        <v>80</v>
      </c>
      <c r="G20">
        <v>96</v>
      </c>
    </row>
    <row r="21" spans="5:7" ht="12.75">
      <c r="E21" s="1">
        <v>20</v>
      </c>
      <c r="F21" s="1" t="s">
        <v>79</v>
      </c>
      <c r="G21">
        <v>112</v>
      </c>
    </row>
    <row r="22" spans="5:7" ht="12.75">
      <c r="E22" s="1">
        <v>40</v>
      </c>
      <c r="F22" s="1" t="s">
        <v>78</v>
      </c>
      <c r="G22">
        <v>128</v>
      </c>
    </row>
    <row r="23" spans="5:7" ht="12.75">
      <c r="E23" s="1">
        <v>60</v>
      </c>
      <c r="F23" s="1" t="s">
        <v>77</v>
      </c>
      <c r="G23">
        <v>160</v>
      </c>
    </row>
    <row r="24" spans="5:7" ht="12.75">
      <c r="E24" s="1">
        <v>80</v>
      </c>
      <c r="F24" s="1" t="s">
        <v>76</v>
      </c>
      <c r="G24">
        <v>192</v>
      </c>
    </row>
    <row r="25" spans="5:7" ht="12.75">
      <c r="E25" s="1">
        <v>120</v>
      </c>
      <c r="F25" s="1" t="s">
        <v>75</v>
      </c>
      <c r="G25">
        <v>224</v>
      </c>
    </row>
    <row r="26" spans="5:7" ht="12.75">
      <c r="E26" s="1">
        <v>160</v>
      </c>
      <c r="F26" s="1" t="s">
        <v>74</v>
      </c>
      <c r="G26">
        <v>256</v>
      </c>
    </row>
    <row r="27" spans="5:7" ht="12.75">
      <c r="E27" s="1">
        <v>250</v>
      </c>
      <c r="F27" s="1" t="s">
        <v>73</v>
      </c>
      <c r="G27">
        <v>320</v>
      </c>
    </row>
    <row r="28" ht="12.75">
      <c r="F28" s="1"/>
    </row>
    <row r="29" spans="4:6" ht="12.75">
      <c r="D29" s="19">
        <v>1</v>
      </c>
      <c r="F29" s="1">
        <v>20</v>
      </c>
    </row>
    <row r="30" spans="4:6" ht="12.75">
      <c r="D30" s="19">
        <v>2</v>
      </c>
      <c r="F30" s="1">
        <v>40</v>
      </c>
    </row>
    <row r="31" spans="4:6" ht="12.75">
      <c r="D31" s="19">
        <v>4</v>
      </c>
      <c r="F31" s="1">
        <v>48</v>
      </c>
    </row>
    <row r="32" spans="4:6" ht="12.75">
      <c r="D32" s="19">
        <v>8</v>
      </c>
      <c r="F32" s="1">
        <v>64</v>
      </c>
    </row>
    <row r="33" spans="4:6" ht="12.75">
      <c r="D33" s="19">
        <v>16</v>
      </c>
      <c r="F33" s="1">
        <v>128</v>
      </c>
    </row>
    <row r="34" spans="4:6" ht="12.75">
      <c r="D34" s="19">
        <v>32</v>
      </c>
      <c r="F34" s="1">
        <v>256</v>
      </c>
    </row>
    <row r="35" spans="4:6" ht="12.75">
      <c r="D35" s="19">
        <v>64</v>
      </c>
      <c r="F35" s="1">
        <v>512</v>
      </c>
    </row>
    <row r="36" spans="4:6" ht="12.75">
      <c r="D36" s="19">
        <v>120</v>
      </c>
      <c r="F36" s="19" t="s">
        <v>63</v>
      </c>
    </row>
    <row r="37" spans="4:6" ht="12.75">
      <c r="D37" s="19">
        <v>160</v>
      </c>
      <c r="F37" s="19" t="s">
        <v>60</v>
      </c>
    </row>
    <row r="38" spans="4:6" ht="12.75">
      <c r="D38" s="19">
        <v>250</v>
      </c>
      <c r="F38" s="19" t="s">
        <v>61</v>
      </c>
    </row>
    <row r="39" spans="4:6" ht="12.75">
      <c r="D39" s="19">
        <v>500</v>
      </c>
      <c r="F39" s="19" t="s">
        <v>62</v>
      </c>
    </row>
    <row r="40" spans="4:6" ht="12.75">
      <c r="D40" s="19">
        <v>1000</v>
      </c>
      <c r="F40" s="19" t="s">
        <v>96</v>
      </c>
    </row>
    <row r="41" ht="12.75">
      <c r="F41" s="19" t="s">
        <v>98</v>
      </c>
    </row>
    <row r="42" ht="12.75">
      <c r="F42" s="19" t="s">
        <v>97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B3:J28"/>
  <sheetViews>
    <sheetView showGridLines="0" showRowColHeaders="0" workbookViewId="0" topLeftCell="A1">
      <selection activeCell="D19" sqref="D19"/>
    </sheetView>
  </sheetViews>
  <sheetFormatPr defaultColWidth="9.140625" defaultRowHeight="12.75"/>
  <cols>
    <col min="3" max="3" width="12.7109375" style="0" bestFit="1" customWidth="1"/>
    <col min="7" max="7" width="12.28125" style="0" customWidth="1"/>
  </cols>
  <sheetData>
    <row r="2" ht="13.5" thickBot="1"/>
    <row r="3" spans="2:10" ht="13.5" thickTop="1">
      <c r="B3" s="36" t="s">
        <v>59</v>
      </c>
      <c r="C3" s="21"/>
      <c r="D3" s="21"/>
      <c r="E3" s="21"/>
      <c r="F3" s="21"/>
      <c r="G3" s="23"/>
      <c r="H3" s="18"/>
      <c r="I3" s="18"/>
      <c r="J3" s="18"/>
    </row>
    <row r="4" spans="2:10" ht="12.75">
      <c r="B4" s="29"/>
      <c r="C4" s="30"/>
      <c r="D4" s="30"/>
      <c r="E4" s="30"/>
      <c r="F4" s="30"/>
      <c r="G4" s="31"/>
      <c r="H4" s="18"/>
      <c r="I4" s="18"/>
      <c r="J4" s="18"/>
    </row>
    <row r="5" spans="2:10" ht="18">
      <c r="B5" s="29"/>
      <c r="C5" s="30"/>
      <c r="D5" s="44" t="s">
        <v>100</v>
      </c>
      <c r="E5" s="30"/>
      <c r="F5" s="30"/>
      <c r="G5" s="31"/>
      <c r="H5" s="18"/>
      <c r="I5" s="18"/>
      <c r="J5" s="18"/>
    </row>
    <row r="6" spans="2:10" ht="12.75">
      <c r="B6" s="29"/>
      <c r="C6" s="30"/>
      <c r="D6" s="39"/>
      <c r="E6" s="30"/>
      <c r="F6" s="30"/>
      <c r="G6" s="31"/>
      <c r="H6" s="18"/>
      <c r="I6" s="18"/>
      <c r="J6" s="18"/>
    </row>
    <row r="7" spans="2:10" ht="12.75">
      <c r="B7" s="51" t="s">
        <v>39</v>
      </c>
      <c r="C7" s="52"/>
      <c r="D7" s="39" t="s">
        <v>66</v>
      </c>
      <c r="E7" s="30"/>
      <c r="F7" s="49" t="s">
        <v>49</v>
      </c>
      <c r="G7" s="50"/>
      <c r="H7" s="17"/>
      <c r="I7" s="18"/>
      <c r="J7" s="18"/>
    </row>
    <row r="8" spans="2:10" ht="12.75">
      <c r="B8" s="51" t="s">
        <v>40</v>
      </c>
      <c r="C8" s="52"/>
      <c r="D8" s="48" t="s">
        <v>31</v>
      </c>
      <c r="E8" s="52"/>
      <c r="F8" s="48"/>
      <c r="G8" s="50"/>
      <c r="H8" s="17"/>
      <c r="I8" s="18"/>
      <c r="J8" s="18"/>
    </row>
    <row r="9" spans="2:10" ht="12.75">
      <c r="B9" s="29"/>
      <c r="C9" s="30"/>
      <c r="D9" s="30"/>
      <c r="E9" s="30"/>
      <c r="F9" s="30"/>
      <c r="G9" s="31"/>
      <c r="H9" s="18"/>
      <c r="I9" s="18"/>
      <c r="J9" s="18"/>
    </row>
    <row r="10" spans="2:10" ht="12.75">
      <c r="B10" s="29"/>
      <c r="C10" s="30"/>
      <c r="D10" s="30"/>
      <c r="E10" s="30"/>
      <c r="F10" s="30"/>
      <c r="G10" s="31"/>
      <c r="H10" s="18"/>
      <c r="I10" s="18"/>
      <c r="J10" s="18"/>
    </row>
    <row r="11" spans="2:10" ht="12.75">
      <c r="B11" s="29"/>
      <c r="C11" s="39"/>
      <c r="D11" s="30"/>
      <c r="E11" s="30"/>
      <c r="F11" s="39"/>
      <c r="G11" s="31"/>
      <c r="H11" s="18"/>
      <c r="I11" s="18"/>
      <c r="J11" s="18"/>
    </row>
    <row r="12" spans="2:10" ht="12.75">
      <c r="B12" s="29"/>
      <c r="C12" s="30"/>
      <c r="D12" s="49" t="s">
        <v>90</v>
      </c>
      <c r="E12" s="49"/>
      <c r="F12" s="39"/>
      <c r="G12" s="31"/>
      <c r="H12" s="18"/>
      <c r="I12" s="18"/>
      <c r="J12" s="18"/>
    </row>
    <row r="13" spans="2:10" ht="12.75">
      <c r="B13" s="29"/>
      <c r="C13" s="30"/>
      <c r="D13" s="48" t="s">
        <v>30</v>
      </c>
      <c r="E13" s="48"/>
      <c r="F13" s="39"/>
      <c r="G13" s="31"/>
      <c r="H13" s="18"/>
      <c r="I13" s="18"/>
      <c r="J13" s="18"/>
    </row>
    <row r="14" spans="2:10" ht="12.75">
      <c r="B14" s="37"/>
      <c r="C14" s="30"/>
      <c r="D14" s="30"/>
      <c r="E14" s="30"/>
      <c r="F14" s="39"/>
      <c r="G14" s="31"/>
      <c r="H14" s="18"/>
      <c r="I14" s="18"/>
      <c r="J14" s="18"/>
    </row>
    <row r="15" spans="2:10" ht="12.75">
      <c r="B15" s="37"/>
      <c r="C15" s="30"/>
      <c r="D15" s="30"/>
      <c r="E15" s="30"/>
      <c r="F15" s="39"/>
      <c r="G15" s="31"/>
      <c r="H15" s="18"/>
      <c r="I15" s="18"/>
      <c r="J15" s="18"/>
    </row>
    <row r="16" spans="2:10" ht="12.75">
      <c r="B16" s="37" t="s">
        <v>47</v>
      </c>
      <c r="C16" s="30"/>
      <c r="D16" s="30"/>
      <c r="E16" s="30"/>
      <c r="F16" s="39"/>
      <c r="G16" s="31"/>
      <c r="H16" s="18"/>
      <c r="I16" s="18"/>
      <c r="J16" s="18"/>
    </row>
    <row r="17" spans="2:10" ht="18">
      <c r="B17" s="29"/>
      <c r="C17" s="40">
        <f>IF(LISTS!O14="","",INT(LISTS!O14))</f>
      </c>
      <c r="D17" s="30" t="s">
        <v>45</v>
      </c>
      <c r="E17" s="41">
        <f>IF(LISTS!O15="","",INT(LISTS!O15))</f>
      </c>
      <c r="F17" s="39"/>
      <c r="G17" s="31" t="s">
        <v>102</v>
      </c>
      <c r="H17" s="18"/>
      <c r="I17" s="18"/>
      <c r="J17" s="18"/>
    </row>
    <row r="18" spans="2:10" ht="12.75">
      <c r="B18" s="29"/>
      <c r="C18" s="30"/>
      <c r="D18" s="30"/>
      <c r="E18" s="30"/>
      <c r="F18" s="30"/>
      <c r="G18" s="31"/>
      <c r="H18" s="18"/>
      <c r="I18" s="18"/>
      <c r="J18" s="18"/>
    </row>
    <row r="19" spans="2:10" ht="18">
      <c r="B19" s="29"/>
      <c r="C19" s="30"/>
      <c r="D19" s="30"/>
      <c r="E19" s="30"/>
      <c r="F19" s="30"/>
      <c r="G19" s="31"/>
      <c r="H19" s="18"/>
      <c r="I19" s="16"/>
      <c r="J19" s="18"/>
    </row>
    <row r="20" spans="2:10" ht="12.75">
      <c r="B20" s="29"/>
      <c r="C20" s="30"/>
      <c r="D20" s="30"/>
      <c r="E20" s="30"/>
      <c r="F20" s="30"/>
      <c r="G20" s="31"/>
      <c r="H20" s="18"/>
      <c r="I20" s="18"/>
      <c r="J20" s="18"/>
    </row>
    <row r="21" spans="2:10" ht="13.5" thickBot="1">
      <c r="B21" s="32"/>
      <c r="C21" s="33"/>
      <c r="D21" s="33"/>
      <c r="E21" s="33"/>
      <c r="F21" s="33"/>
      <c r="G21" s="34"/>
      <c r="H21" s="18"/>
      <c r="I21" s="18"/>
      <c r="J21" s="18"/>
    </row>
    <row r="22" spans="2:10" ht="13.5" thickTop="1">
      <c r="B22" s="18"/>
      <c r="C22" s="18"/>
      <c r="D22" s="18"/>
      <c r="E22" s="18"/>
      <c r="F22" s="18"/>
      <c r="G22" s="18"/>
      <c r="H22" s="18"/>
      <c r="I22" s="18"/>
      <c r="J22" s="18"/>
    </row>
    <row r="23" spans="8:10" ht="12.75">
      <c r="H23" s="18"/>
      <c r="I23" s="18"/>
      <c r="J23" s="18"/>
    </row>
    <row r="24" spans="8:10" ht="12.75">
      <c r="H24" s="18"/>
      <c r="I24" s="18"/>
      <c r="J24" s="18"/>
    </row>
    <row r="25" spans="8:10" ht="12.75">
      <c r="H25" s="18"/>
      <c r="I25" s="18"/>
      <c r="J25" s="18"/>
    </row>
    <row r="26" ht="12.75">
      <c r="H26" s="18"/>
    </row>
    <row r="27" ht="12.75">
      <c r="H27" s="18"/>
    </row>
    <row r="28" ht="12.75">
      <c r="H28" s="18"/>
    </row>
  </sheetData>
  <sheetProtection password="C7E6" sheet="1" objects="1" scenarios="1"/>
  <mergeCells count="7">
    <mergeCell ref="D13:E13"/>
    <mergeCell ref="F7:G7"/>
    <mergeCell ref="F8:G8"/>
    <mergeCell ref="B7:C7"/>
    <mergeCell ref="B8:C8"/>
    <mergeCell ref="D8:E8"/>
    <mergeCell ref="D12:E12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B3:S17"/>
  <sheetViews>
    <sheetView showGridLines="0" showRowColHeaders="0" workbookViewId="0" topLeftCell="A1">
      <selection activeCell="E15" sqref="E15"/>
    </sheetView>
  </sheetViews>
  <sheetFormatPr defaultColWidth="9.140625" defaultRowHeight="12.75"/>
  <cols>
    <col min="2" max="2" width="5.28125" style="0" customWidth="1"/>
    <col min="7" max="7" width="7.421875" style="0" customWidth="1"/>
    <col min="8" max="8" width="7.7109375" style="0" customWidth="1"/>
    <col min="9" max="9" width="5.57421875" style="0" customWidth="1"/>
    <col min="10" max="10" width="9.28125" style="0" customWidth="1"/>
  </cols>
  <sheetData>
    <row r="2" ht="13.5" thickBot="1"/>
    <row r="3" spans="2:10" ht="13.5" thickTop="1">
      <c r="B3" s="36" t="s">
        <v>52</v>
      </c>
      <c r="C3" s="21"/>
      <c r="D3" s="21"/>
      <c r="E3" s="21"/>
      <c r="F3" s="21"/>
      <c r="G3" s="21"/>
      <c r="H3" s="21"/>
      <c r="I3" s="21"/>
      <c r="J3" s="23"/>
    </row>
    <row r="4" spans="2:10" ht="12.75">
      <c r="B4" s="37"/>
      <c r="C4" s="30"/>
      <c r="D4" s="30"/>
      <c r="E4" s="30"/>
      <c r="F4" s="30"/>
      <c r="G4" s="30"/>
      <c r="H4" s="30"/>
      <c r="I4" s="30"/>
      <c r="J4" s="31"/>
    </row>
    <row r="5" spans="2:19" ht="12.75">
      <c r="B5" s="24"/>
      <c r="C5" s="27"/>
      <c r="D5" s="45"/>
      <c r="E5" s="30"/>
      <c r="F5" s="45" t="s">
        <v>89</v>
      </c>
      <c r="G5" s="46"/>
      <c r="H5" s="46"/>
      <c r="I5" s="46"/>
      <c r="J5" s="47"/>
      <c r="S5" s="5"/>
    </row>
    <row r="6" spans="2:10" ht="12.75">
      <c r="B6" s="29"/>
      <c r="C6" s="30"/>
      <c r="D6" s="30"/>
      <c r="E6" s="30"/>
      <c r="F6" s="30"/>
      <c r="G6" s="30"/>
      <c r="H6" s="30"/>
      <c r="I6" s="30"/>
      <c r="J6" s="31"/>
    </row>
    <row r="7" spans="2:10" ht="12.75">
      <c r="B7" s="29"/>
      <c r="C7" s="48" t="s">
        <v>21</v>
      </c>
      <c r="D7" s="48"/>
      <c r="E7" s="48" t="s">
        <v>34</v>
      </c>
      <c r="F7" s="48"/>
      <c r="G7" s="49" t="s">
        <v>90</v>
      </c>
      <c r="H7" s="49"/>
      <c r="I7" s="39" t="s">
        <v>92</v>
      </c>
      <c r="J7" s="31"/>
    </row>
    <row r="8" spans="2:10" ht="12.75">
      <c r="B8" s="29"/>
      <c r="C8" s="48" t="s">
        <v>31</v>
      </c>
      <c r="D8" s="48"/>
      <c r="E8" s="30"/>
      <c r="F8" s="30"/>
      <c r="G8" s="48" t="s">
        <v>30</v>
      </c>
      <c r="H8" s="48"/>
      <c r="I8" s="30"/>
      <c r="J8" s="31"/>
    </row>
    <row r="9" spans="2:10" ht="12.75">
      <c r="B9" s="29"/>
      <c r="C9" s="30"/>
      <c r="D9" s="30"/>
      <c r="E9" s="30"/>
      <c r="F9" s="30"/>
      <c r="G9" s="30"/>
      <c r="H9" s="30"/>
      <c r="I9" s="30"/>
      <c r="J9" s="31"/>
    </row>
    <row r="10" spans="2:10" ht="12.75">
      <c r="B10" s="29"/>
      <c r="C10" s="30"/>
      <c r="D10" s="30"/>
      <c r="E10" s="30"/>
      <c r="F10" s="30"/>
      <c r="G10" s="30"/>
      <c r="H10" s="30"/>
      <c r="I10" s="30"/>
      <c r="J10" s="31"/>
    </row>
    <row r="11" spans="2:10" ht="12.75">
      <c r="B11" s="29"/>
      <c r="C11" s="30"/>
      <c r="D11" s="30"/>
      <c r="E11" s="30"/>
      <c r="F11" s="30"/>
      <c r="G11" s="30"/>
      <c r="H11" s="30"/>
      <c r="I11" s="30"/>
      <c r="J11" s="31"/>
    </row>
    <row r="12" spans="2:10" ht="18">
      <c r="B12" s="29"/>
      <c r="C12" s="39" t="s">
        <v>27</v>
      </c>
      <c r="D12" s="30"/>
      <c r="E12" s="30"/>
      <c r="F12" s="30"/>
      <c r="G12" s="40">
        <f>IF(LISTS!K13="","",INT(LISTS!K11))</f>
      </c>
      <c r="H12" s="30" t="s">
        <v>12</v>
      </c>
      <c r="I12" s="41">
        <f>IF(LISTS!K13="","",INT(LISTS!K13))</f>
      </c>
      <c r="J12" s="31" t="s">
        <v>33</v>
      </c>
    </row>
    <row r="13" spans="2:10" ht="12.75">
      <c r="B13" s="29"/>
      <c r="C13" s="30"/>
      <c r="D13" s="30"/>
      <c r="E13" s="30"/>
      <c r="F13" s="30"/>
      <c r="G13" s="30"/>
      <c r="H13" s="30"/>
      <c r="I13" s="30"/>
      <c r="J13" s="31"/>
    </row>
    <row r="14" spans="2:10" ht="12.75">
      <c r="B14" s="29"/>
      <c r="C14" s="30"/>
      <c r="D14" s="30"/>
      <c r="E14" s="30"/>
      <c r="F14" s="30"/>
      <c r="G14" s="30"/>
      <c r="H14" s="30"/>
      <c r="I14" s="30"/>
      <c r="J14" s="31"/>
    </row>
    <row r="15" spans="2:10" ht="12.75">
      <c r="B15" s="29"/>
      <c r="C15" s="30"/>
      <c r="D15" s="30"/>
      <c r="E15" s="30"/>
      <c r="F15" s="30"/>
      <c r="G15" s="30"/>
      <c r="H15" s="30"/>
      <c r="I15" s="30"/>
      <c r="J15" s="31"/>
    </row>
    <row r="16" spans="2:10" ht="12.75">
      <c r="B16" s="29"/>
      <c r="C16" s="30"/>
      <c r="D16" s="30"/>
      <c r="E16" s="30"/>
      <c r="F16" s="30"/>
      <c r="G16" s="30"/>
      <c r="H16" s="30"/>
      <c r="I16" s="30"/>
      <c r="J16" s="31"/>
    </row>
    <row r="17" spans="2:10" ht="13.5" thickBot="1">
      <c r="B17" s="32"/>
      <c r="C17" s="33"/>
      <c r="D17" s="33"/>
      <c r="E17" s="33"/>
      <c r="F17" s="33"/>
      <c r="G17" s="33"/>
      <c r="H17" s="33"/>
      <c r="I17" s="33"/>
      <c r="J17" s="34"/>
    </row>
    <row r="18" ht="13.5" thickTop="1"/>
  </sheetData>
  <sheetProtection password="C7E6" sheet="1" objects="1" scenarios="1"/>
  <mergeCells count="5">
    <mergeCell ref="C7:D7"/>
    <mergeCell ref="E7:F7"/>
    <mergeCell ref="G7:H7"/>
    <mergeCell ref="C8:D8"/>
    <mergeCell ref="G8:H8"/>
  </mergeCells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3:S18"/>
  <sheetViews>
    <sheetView showGridLines="0" showRowColHeaders="0" workbookViewId="0" topLeftCell="A1">
      <selection activeCell="G16" sqref="G16"/>
    </sheetView>
  </sheetViews>
  <sheetFormatPr defaultColWidth="9.140625" defaultRowHeight="12.75"/>
  <cols>
    <col min="2" max="2" width="5.28125" style="0" customWidth="1"/>
    <col min="7" max="7" width="10.28125" style="0" customWidth="1"/>
    <col min="8" max="8" width="5.421875" style="0" customWidth="1"/>
    <col min="9" max="9" width="9.8515625" style="0" customWidth="1"/>
    <col min="10" max="10" width="10.7109375" style="0" customWidth="1"/>
  </cols>
  <sheetData>
    <row r="2" ht="13.5" thickBot="1"/>
    <row r="3" spans="2:10" ht="13.5" thickTop="1">
      <c r="B3" s="36" t="s">
        <v>52</v>
      </c>
      <c r="C3" s="21"/>
      <c r="D3" s="21"/>
      <c r="E3" s="21"/>
      <c r="F3" s="21"/>
      <c r="G3" s="21"/>
      <c r="H3" s="21"/>
      <c r="I3" s="21"/>
      <c r="J3" s="23"/>
    </row>
    <row r="4" spans="2:10" ht="12.75">
      <c r="B4" s="37"/>
      <c r="C4" s="30"/>
      <c r="D4" s="30"/>
      <c r="E4" s="30"/>
      <c r="F4" s="30"/>
      <c r="G4" s="30"/>
      <c r="H4" s="30"/>
      <c r="I4" s="30"/>
      <c r="J4" s="31"/>
    </row>
    <row r="5" spans="2:19" ht="12.75">
      <c r="B5" s="29"/>
      <c r="C5" s="30"/>
      <c r="D5" s="38"/>
      <c r="E5" s="38" t="s">
        <v>53</v>
      </c>
      <c r="F5" s="30"/>
      <c r="G5" s="30"/>
      <c r="H5" s="30"/>
      <c r="I5" s="30"/>
      <c r="J5" s="31"/>
      <c r="S5" s="5"/>
    </row>
    <row r="6" spans="2:10" ht="12.75">
      <c r="B6" s="29"/>
      <c r="C6" s="30"/>
      <c r="D6" s="30"/>
      <c r="E6" s="30"/>
      <c r="F6" s="30"/>
      <c r="G6" s="30"/>
      <c r="H6" s="30"/>
      <c r="I6" s="30"/>
      <c r="J6" s="31"/>
    </row>
    <row r="7" spans="2:10" ht="12.75">
      <c r="B7" s="29"/>
      <c r="C7" s="48" t="s">
        <v>21</v>
      </c>
      <c r="D7" s="48"/>
      <c r="E7" s="48" t="s">
        <v>34</v>
      </c>
      <c r="F7" s="48"/>
      <c r="G7" s="53" t="s">
        <v>94</v>
      </c>
      <c r="H7" s="53"/>
      <c r="I7" s="30"/>
      <c r="J7" s="31"/>
    </row>
    <row r="8" spans="2:10" ht="12.75">
      <c r="B8" s="29"/>
      <c r="C8" s="48" t="s">
        <v>31</v>
      </c>
      <c r="D8" s="48"/>
      <c r="E8" s="30"/>
      <c r="F8" s="30"/>
      <c r="G8" s="48" t="s">
        <v>30</v>
      </c>
      <c r="H8" s="48"/>
      <c r="I8" s="30"/>
      <c r="J8" s="31"/>
    </row>
    <row r="9" spans="2:10" ht="12.75">
      <c r="B9" s="29"/>
      <c r="C9" s="30"/>
      <c r="D9" s="30"/>
      <c r="E9" s="30"/>
      <c r="F9" s="30"/>
      <c r="G9" s="30"/>
      <c r="H9" s="30"/>
      <c r="I9" s="30"/>
      <c r="J9" s="31"/>
    </row>
    <row r="10" spans="2:10" ht="12.75">
      <c r="B10" s="29"/>
      <c r="C10" s="30"/>
      <c r="D10" s="30"/>
      <c r="E10" s="30"/>
      <c r="F10" s="30"/>
      <c r="G10" s="30"/>
      <c r="H10" s="30"/>
      <c r="I10" s="30"/>
      <c r="J10" s="31"/>
    </row>
    <row r="11" spans="2:10" ht="12.75">
      <c r="B11" s="29"/>
      <c r="C11" s="30"/>
      <c r="D11" s="30"/>
      <c r="E11" s="30"/>
      <c r="F11" s="30"/>
      <c r="G11" s="30"/>
      <c r="H11" s="30"/>
      <c r="I11" s="30"/>
      <c r="J11" s="31"/>
    </row>
    <row r="12" spans="2:10" ht="18">
      <c r="B12" s="29"/>
      <c r="C12" s="39" t="s">
        <v>27</v>
      </c>
      <c r="D12" s="30"/>
      <c r="E12" s="30"/>
      <c r="F12" s="30"/>
      <c r="G12" s="40">
        <f>IF(LISTS!K7="","",INT(LISTS!K6))</f>
        <v>125</v>
      </c>
      <c r="H12" s="30" t="s">
        <v>12</v>
      </c>
      <c r="I12" s="41">
        <f>IF(LISTS!K7="","",INT(LISTS!K7))</f>
        <v>58</v>
      </c>
      <c r="J12" s="31" t="s">
        <v>33</v>
      </c>
    </row>
    <row r="13" spans="2:10" ht="12.75">
      <c r="B13" s="29"/>
      <c r="C13" s="30"/>
      <c r="D13" s="30"/>
      <c r="E13" s="30"/>
      <c r="F13" s="30"/>
      <c r="G13" s="30"/>
      <c r="H13" s="30"/>
      <c r="I13" s="30"/>
      <c r="J13" s="31"/>
    </row>
    <row r="14" spans="2:10" ht="12.75">
      <c r="B14" s="29"/>
      <c r="C14" s="30"/>
      <c r="D14" s="30"/>
      <c r="E14" s="30"/>
      <c r="F14" s="30"/>
      <c r="G14" s="30"/>
      <c r="H14" s="30"/>
      <c r="I14" s="30"/>
      <c r="J14" s="31"/>
    </row>
    <row r="15" spans="2:10" ht="12.75">
      <c r="B15" s="29"/>
      <c r="C15" s="30"/>
      <c r="D15" s="30"/>
      <c r="E15" s="30"/>
      <c r="F15" s="30"/>
      <c r="G15" s="30"/>
      <c r="H15" s="30"/>
      <c r="I15" s="30"/>
      <c r="J15" s="31"/>
    </row>
    <row r="16" spans="2:10" ht="12.75">
      <c r="B16" s="29"/>
      <c r="C16" s="30"/>
      <c r="D16" s="30"/>
      <c r="E16" s="30"/>
      <c r="F16" s="30"/>
      <c r="G16" s="30"/>
      <c r="H16" s="30"/>
      <c r="I16" s="30"/>
      <c r="J16" s="31"/>
    </row>
    <row r="17" spans="2:10" ht="12.75">
      <c r="B17" s="29"/>
      <c r="C17" s="30"/>
      <c r="D17" s="30"/>
      <c r="E17" s="30"/>
      <c r="F17" s="30"/>
      <c r="G17" s="30"/>
      <c r="H17" s="30"/>
      <c r="I17" s="30"/>
      <c r="J17" s="31"/>
    </row>
    <row r="18" spans="2:10" ht="13.5" thickBot="1">
      <c r="B18" s="32"/>
      <c r="C18" s="33"/>
      <c r="D18" s="33"/>
      <c r="E18" s="33"/>
      <c r="F18" s="33"/>
      <c r="G18" s="33"/>
      <c r="H18" s="33"/>
      <c r="I18" s="33"/>
      <c r="J18" s="34"/>
    </row>
    <row r="19" ht="13.5" thickTop="1"/>
  </sheetData>
  <sheetProtection password="C7E6" sheet="1" objects="1" scenarios="1"/>
  <mergeCells count="5">
    <mergeCell ref="C7:D7"/>
    <mergeCell ref="E7:F7"/>
    <mergeCell ref="G7:H7"/>
    <mergeCell ref="C8:D8"/>
    <mergeCell ref="G8:H8"/>
  </mergeCells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B3:G20"/>
  <sheetViews>
    <sheetView showGridLines="0" showRowColHeaders="0" workbookViewId="0" topLeftCell="A1">
      <selection activeCell="D18" sqref="D18"/>
    </sheetView>
  </sheetViews>
  <sheetFormatPr defaultColWidth="9.140625" defaultRowHeight="12.75"/>
  <cols>
    <col min="7" max="7" width="8.57421875" style="0" customWidth="1"/>
  </cols>
  <sheetData>
    <row r="2" ht="13.5" thickBot="1"/>
    <row r="3" spans="2:7" ht="13.5" thickTop="1">
      <c r="B3" s="36" t="s">
        <v>54</v>
      </c>
      <c r="C3" s="21"/>
      <c r="D3" s="21"/>
      <c r="E3" s="21"/>
      <c r="F3" s="21"/>
      <c r="G3" s="23"/>
    </row>
    <row r="4" spans="2:7" ht="12.75">
      <c r="B4" s="29"/>
      <c r="C4" s="30"/>
      <c r="D4" s="30"/>
      <c r="E4" s="30"/>
      <c r="F4" s="30"/>
      <c r="G4" s="31"/>
    </row>
    <row r="5" spans="2:7" ht="12.75">
      <c r="B5" s="29"/>
      <c r="C5" s="30"/>
      <c r="D5" s="38" t="s">
        <v>55</v>
      </c>
      <c r="E5" s="30"/>
      <c r="F5" s="30"/>
      <c r="G5" s="31"/>
    </row>
    <row r="6" spans="2:7" ht="12.75">
      <c r="B6" s="29"/>
      <c r="C6" s="30"/>
      <c r="D6" s="30"/>
      <c r="E6" s="30"/>
      <c r="F6" s="30"/>
      <c r="G6" s="31"/>
    </row>
    <row r="7" spans="2:7" ht="12.75">
      <c r="B7" s="29"/>
      <c r="C7" s="48" t="s">
        <v>39</v>
      </c>
      <c r="D7" s="48"/>
      <c r="E7" s="48" t="s">
        <v>38</v>
      </c>
      <c r="F7" s="48"/>
      <c r="G7" s="31"/>
    </row>
    <row r="8" spans="2:7" ht="12.75">
      <c r="B8" s="29"/>
      <c r="C8" s="48" t="s">
        <v>40</v>
      </c>
      <c r="D8" s="48"/>
      <c r="E8" s="48" t="s">
        <v>41</v>
      </c>
      <c r="F8" s="48"/>
      <c r="G8" s="31"/>
    </row>
    <row r="9" spans="2:7" ht="12.75">
      <c r="B9" s="29"/>
      <c r="C9" s="30"/>
      <c r="D9" s="30"/>
      <c r="E9" s="30"/>
      <c r="F9" s="30"/>
      <c r="G9" s="31"/>
    </row>
    <row r="10" spans="2:7" ht="12.75">
      <c r="B10" s="29"/>
      <c r="C10" s="30"/>
      <c r="D10" s="30"/>
      <c r="E10" s="30"/>
      <c r="F10" s="30"/>
      <c r="G10" s="31"/>
    </row>
    <row r="11" spans="2:7" ht="12.75">
      <c r="B11" s="29"/>
      <c r="C11" s="30"/>
      <c r="D11" s="30"/>
      <c r="E11" s="30"/>
      <c r="F11" s="30"/>
      <c r="G11" s="31"/>
    </row>
    <row r="12" spans="2:7" ht="12.75">
      <c r="B12" s="42" t="s">
        <v>56</v>
      </c>
      <c r="C12" s="30"/>
      <c r="D12" s="30"/>
      <c r="E12" s="30"/>
      <c r="F12" s="30"/>
      <c r="G12" s="31"/>
    </row>
    <row r="13" spans="2:7" ht="12.75">
      <c r="B13" s="29"/>
      <c r="C13" s="30"/>
      <c r="D13" s="30"/>
      <c r="E13" s="30"/>
      <c r="F13" s="30"/>
      <c r="G13" s="31"/>
    </row>
    <row r="14" spans="2:7" ht="12.75">
      <c r="B14" s="37" t="s">
        <v>47</v>
      </c>
      <c r="C14" s="30"/>
      <c r="D14" s="30"/>
      <c r="E14" s="30"/>
      <c r="F14" s="30"/>
      <c r="G14" s="31"/>
    </row>
    <row r="15" spans="2:7" ht="12.75">
      <c r="B15" s="29"/>
      <c r="C15" s="30"/>
      <c r="D15" s="30"/>
      <c r="E15" s="30"/>
      <c r="F15" s="30"/>
      <c r="G15" s="31"/>
    </row>
    <row r="16" spans="2:7" ht="18">
      <c r="B16" s="29"/>
      <c r="C16" s="40">
        <f>IF(LISTS!N6=0,"",IF(LISTS!N6="","",IF(LISTS!M7="","",INT(LISTS!N6))))</f>
      </c>
      <c r="D16" s="30" t="s">
        <v>45</v>
      </c>
      <c r="E16" s="41">
        <f>IF(LISTS!N7="","",IF(LISTS!M7="","",INT(LISTS!N7)))</f>
      </c>
      <c r="F16" s="30" t="s">
        <v>33</v>
      </c>
      <c r="G16" s="31"/>
    </row>
    <row r="17" spans="2:7" ht="12.75">
      <c r="B17" s="29"/>
      <c r="C17" s="30"/>
      <c r="D17" s="30"/>
      <c r="E17" s="30"/>
      <c r="F17" s="30"/>
      <c r="G17" s="31"/>
    </row>
    <row r="18" spans="2:7" ht="12.75">
      <c r="B18" s="29"/>
      <c r="C18" s="30"/>
      <c r="D18" s="30"/>
      <c r="E18" s="30"/>
      <c r="F18" s="30"/>
      <c r="G18" s="31"/>
    </row>
    <row r="19" spans="2:7" ht="12.75">
      <c r="B19" s="29"/>
      <c r="C19" s="30"/>
      <c r="D19" s="30"/>
      <c r="E19" s="30"/>
      <c r="F19" s="30"/>
      <c r="G19" s="31"/>
    </row>
    <row r="20" spans="2:7" ht="13.5" thickBot="1">
      <c r="B20" s="32"/>
      <c r="C20" s="33"/>
      <c r="D20" s="33"/>
      <c r="E20" s="33"/>
      <c r="F20" s="33"/>
      <c r="G20" s="34"/>
    </row>
    <row r="21" ht="13.5" thickTop="1"/>
  </sheetData>
  <sheetProtection password="C7E6" sheet="1" objects="1" scenarios="1"/>
  <mergeCells count="4">
    <mergeCell ref="C7:D7"/>
    <mergeCell ref="E7:F7"/>
    <mergeCell ref="E8:F8"/>
    <mergeCell ref="C8:D8"/>
  </mergeCells>
  <printOptions/>
  <pageMargins left="0.75" right="0.75" top="1" bottom="1" header="0.5" footer="0.5"/>
  <pageSetup horizontalDpi="96" verticalDpi="96" orientation="portrait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B3:J21"/>
  <sheetViews>
    <sheetView showGridLines="0" showRowColHeaders="0" workbookViewId="0" topLeftCell="A1">
      <selection activeCell="E18" sqref="E18"/>
    </sheetView>
  </sheetViews>
  <sheetFormatPr defaultColWidth="9.140625" defaultRowHeight="12.75"/>
  <sheetData>
    <row r="2" ht="13.5" thickBot="1"/>
    <row r="3" spans="2:10" ht="13.5" thickTop="1">
      <c r="B3" s="36" t="s">
        <v>54</v>
      </c>
      <c r="C3" s="21"/>
      <c r="D3" s="21"/>
      <c r="E3" s="21"/>
      <c r="F3" s="21"/>
      <c r="G3" s="23"/>
      <c r="H3" s="18"/>
      <c r="I3" s="15"/>
      <c r="J3" s="15"/>
    </row>
    <row r="4" spans="2:10" ht="12.75">
      <c r="B4" s="29"/>
      <c r="C4" s="30"/>
      <c r="D4" s="30"/>
      <c r="E4" s="30"/>
      <c r="F4" s="30"/>
      <c r="G4" s="31"/>
      <c r="H4" s="18"/>
      <c r="I4" s="15"/>
      <c r="J4" s="15"/>
    </row>
    <row r="5" spans="2:10" ht="12.75">
      <c r="B5" s="29"/>
      <c r="C5" s="30"/>
      <c r="D5" s="38" t="s">
        <v>57</v>
      </c>
      <c r="E5" s="30"/>
      <c r="F5" s="30"/>
      <c r="G5" s="31"/>
      <c r="H5" s="18"/>
      <c r="I5" s="15"/>
      <c r="J5" s="15"/>
    </row>
    <row r="6" spans="2:10" ht="12.75">
      <c r="B6" s="29"/>
      <c r="C6" s="30"/>
      <c r="D6" s="30"/>
      <c r="E6" s="30"/>
      <c r="F6" s="30"/>
      <c r="G6" s="31"/>
      <c r="H6" s="18"/>
      <c r="I6" s="15"/>
      <c r="J6" s="15"/>
    </row>
    <row r="7" spans="2:10" ht="12.75">
      <c r="B7" s="29"/>
      <c r="C7" s="48" t="s">
        <v>39</v>
      </c>
      <c r="D7" s="48"/>
      <c r="E7" s="48" t="s">
        <v>38</v>
      </c>
      <c r="F7" s="48"/>
      <c r="G7" s="31"/>
      <c r="H7" s="17"/>
      <c r="I7" s="15"/>
      <c r="J7" s="15"/>
    </row>
    <row r="8" spans="2:10" ht="12.75">
      <c r="B8" s="29"/>
      <c r="C8" s="48" t="s">
        <v>40</v>
      </c>
      <c r="D8" s="48"/>
      <c r="E8" s="48" t="s">
        <v>41</v>
      </c>
      <c r="F8" s="48"/>
      <c r="G8" s="31"/>
      <c r="H8" s="17"/>
      <c r="I8" s="15"/>
      <c r="J8" s="15"/>
    </row>
    <row r="9" spans="2:10" ht="12.75">
      <c r="B9" s="29"/>
      <c r="C9" s="30"/>
      <c r="D9" s="30"/>
      <c r="E9" s="30"/>
      <c r="F9" s="30"/>
      <c r="G9" s="31"/>
      <c r="H9" s="18"/>
      <c r="I9" s="15"/>
      <c r="J9" s="15"/>
    </row>
    <row r="10" spans="2:10" ht="12.75">
      <c r="B10" s="29"/>
      <c r="C10" s="30"/>
      <c r="D10" s="30"/>
      <c r="E10" s="30"/>
      <c r="F10" s="30"/>
      <c r="G10" s="31"/>
      <c r="H10" s="18"/>
      <c r="I10" s="15"/>
      <c r="J10" s="15"/>
    </row>
    <row r="11" spans="2:10" ht="12.75">
      <c r="B11" s="29"/>
      <c r="C11" s="30"/>
      <c r="D11" s="30"/>
      <c r="E11" s="30"/>
      <c r="F11" s="30"/>
      <c r="G11" s="31"/>
      <c r="H11" s="18"/>
      <c r="I11" s="15"/>
      <c r="J11" s="15"/>
    </row>
    <row r="12" spans="2:10" ht="12.75">
      <c r="B12" s="43" t="s">
        <v>56</v>
      </c>
      <c r="C12" s="30"/>
      <c r="D12" s="30"/>
      <c r="E12" s="30"/>
      <c r="F12" s="30"/>
      <c r="G12" s="31"/>
      <c r="H12" s="15"/>
      <c r="I12" s="15"/>
      <c r="J12" s="15"/>
    </row>
    <row r="13" spans="2:10" ht="12.75">
      <c r="B13" s="29"/>
      <c r="C13" s="30"/>
      <c r="D13" s="30"/>
      <c r="E13" s="30"/>
      <c r="F13" s="30"/>
      <c r="G13" s="31"/>
      <c r="H13" s="15"/>
      <c r="I13" s="15"/>
      <c r="J13" s="15"/>
    </row>
    <row r="14" spans="2:10" ht="12.75">
      <c r="B14" s="37" t="s">
        <v>47</v>
      </c>
      <c r="C14" s="30"/>
      <c r="D14" s="30"/>
      <c r="E14" s="30"/>
      <c r="F14" s="30"/>
      <c r="G14" s="31"/>
      <c r="H14" s="15"/>
      <c r="I14" s="15"/>
      <c r="J14" s="15"/>
    </row>
    <row r="15" spans="2:10" ht="18">
      <c r="B15" s="29"/>
      <c r="C15" s="30"/>
      <c r="D15" s="30"/>
      <c r="E15" s="30"/>
      <c r="F15" s="30"/>
      <c r="G15" s="31"/>
      <c r="H15" s="15"/>
      <c r="I15" s="16"/>
      <c r="J15" s="15"/>
    </row>
    <row r="16" spans="2:10" ht="18">
      <c r="B16" s="29"/>
      <c r="C16" s="40">
        <f>IF(LISTS!Q7="","",IF(LISTS!Q6="","",INT(LISTS!Q6)))</f>
      </c>
      <c r="D16" s="30" t="s">
        <v>45</v>
      </c>
      <c r="E16" s="41">
        <f>IF(LISTS!Q7="","",INT(LISTS!Q7))</f>
      </c>
      <c r="F16" s="30" t="s">
        <v>33</v>
      </c>
      <c r="G16" s="31"/>
      <c r="H16" s="15"/>
      <c r="I16" s="15"/>
      <c r="J16" s="15"/>
    </row>
    <row r="17" spans="2:10" ht="12.75">
      <c r="B17" s="29"/>
      <c r="C17" s="30"/>
      <c r="D17" s="30"/>
      <c r="E17" s="30"/>
      <c r="F17" s="30"/>
      <c r="G17" s="31"/>
      <c r="H17" s="15"/>
      <c r="I17" s="15"/>
      <c r="J17" s="15"/>
    </row>
    <row r="18" spans="2:10" ht="12.75">
      <c r="B18" s="29"/>
      <c r="C18" s="30"/>
      <c r="D18" s="30"/>
      <c r="E18" s="30"/>
      <c r="F18" s="30"/>
      <c r="G18" s="31"/>
      <c r="H18" s="15"/>
      <c r="I18" s="15"/>
      <c r="J18" s="15"/>
    </row>
    <row r="19" spans="2:10" ht="12.75">
      <c r="B19" s="29"/>
      <c r="C19" s="30"/>
      <c r="D19" s="30"/>
      <c r="E19" s="30"/>
      <c r="F19" s="30"/>
      <c r="G19" s="31"/>
      <c r="H19" s="15"/>
      <c r="I19" s="15"/>
      <c r="J19" s="15"/>
    </row>
    <row r="20" spans="2:10" ht="13.5" thickBot="1">
      <c r="B20" s="32"/>
      <c r="C20" s="33"/>
      <c r="D20" s="33"/>
      <c r="E20" s="33"/>
      <c r="F20" s="33"/>
      <c r="G20" s="34"/>
      <c r="H20" s="15"/>
      <c r="I20" s="15"/>
      <c r="J20" s="15"/>
    </row>
    <row r="21" spans="2:10" ht="13.5" thickTop="1">
      <c r="B21" s="15"/>
      <c r="C21" s="15"/>
      <c r="D21" s="15"/>
      <c r="E21" s="15"/>
      <c r="F21" s="15"/>
      <c r="G21" s="15"/>
      <c r="H21" s="15"/>
      <c r="I21" s="15"/>
      <c r="J21" s="15"/>
    </row>
  </sheetData>
  <sheetProtection password="C7E6" sheet="1" objects="1" scenarios="1"/>
  <mergeCells count="4">
    <mergeCell ref="C7:D7"/>
    <mergeCell ref="E7:F7"/>
    <mergeCell ref="C8:D8"/>
    <mergeCell ref="E8:F8"/>
  </mergeCells>
  <printOptions/>
  <pageMargins left="0.75" right="0.75" top="1" bottom="1" header="0.5" footer="0.5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B3:J25"/>
  <sheetViews>
    <sheetView showGridLines="0" showRowColHeaders="0" workbookViewId="0" topLeftCell="A1">
      <selection activeCell="E22" sqref="E22"/>
    </sheetView>
  </sheetViews>
  <sheetFormatPr defaultColWidth="9.140625" defaultRowHeight="12.75"/>
  <cols>
    <col min="3" max="3" width="12.7109375" style="0" bestFit="1" customWidth="1"/>
    <col min="7" max="7" width="14.8515625" style="0" customWidth="1"/>
  </cols>
  <sheetData>
    <row r="2" ht="13.5" thickBot="1"/>
    <row r="3" spans="2:10" ht="13.5" thickTop="1">
      <c r="B3" s="36" t="s">
        <v>59</v>
      </c>
      <c r="C3" s="21"/>
      <c r="D3" s="21"/>
      <c r="E3" s="21"/>
      <c r="F3" s="21"/>
      <c r="G3" s="23"/>
      <c r="H3" s="18"/>
      <c r="I3" s="18"/>
      <c r="J3" s="18"/>
    </row>
    <row r="4" spans="2:10" ht="12.75">
      <c r="B4" s="29"/>
      <c r="C4" s="30"/>
      <c r="D4" s="30"/>
      <c r="E4" s="30"/>
      <c r="F4" s="30"/>
      <c r="G4" s="31"/>
      <c r="H4" s="18"/>
      <c r="I4" s="18"/>
      <c r="J4" s="18"/>
    </row>
    <row r="5" spans="2:10" ht="12.75">
      <c r="B5" s="29"/>
      <c r="C5" s="30"/>
      <c r="D5" s="38" t="s">
        <v>95</v>
      </c>
      <c r="E5" s="30"/>
      <c r="F5" s="30"/>
      <c r="G5" s="31"/>
      <c r="H5" s="18"/>
      <c r="I5" s="18"/>
      <c r="J5" s="18"/>
    </row>
    <row r="6" spans="2:10" ht="12.75">
      <c r="B6" s="29"/>
      <c r="C6" s="30"/>
      <c r="D6" s="39"/>
      <c r="E6" s="30"/>
      <c r="F6" s="30"/>
      <c r="G6" s="31"/>
      <c r="H6" s="18"/>
      <c r="I6" s="18"/>
      <c r="J6" s="18"/>
    </row>
    <row r="7" spans="2:10" ht="12.75">
      <c r="B7" s="29"/>
      <c r="C7" s="48" t="s">
        <v>39</v>
      </c>
      <c r="D7" s="48"/>
      <c r="E7" s="30"/>
      <c r="F7" s="49" t="s">
        <v>51</v>
      </c>
      <c r="G7" s="50"/>
      <c r="H7" s="17"/>
      <c r="I7" s="18"/>
      <c r="J7" s="18"/>
    </row>
    <row r="8" spans="2:10" ht="12.75">
      <c r="B8" s="29"/>
      <c r="C8" s="48" t="s">
        <v>40</v>
      </c>
      <c r="D8" s="48"/>
      <c r="E8" s="30"/>
      <c r="F8" s="48" t="s">
        <v>41</v>
      </c>
      <c r="G8" s="50"/>
      <c r="H8" s="17"/>
      <c r="I8" s="18"/>
      <c r="J8" s="18"/>
    </row>
    <row r="9" spans="2:10" ht="12.75">
      <c r="B9" s="29"/>
      <c r="C9" s="30"/>
      <c r="D9" s="30"/>
      <c r="E9" s="30"/>
      <c r="F9" s="30"/>
      <c r="G9" s="31"/>
      <c r="H9" s="18"/>
      <c r="I9" s="18"/>
      <c r="J9" s="18"/>
    </row>
    <row r="10" spans="2:10" ht="12.75">
      <c r="B10" s="29"/>
      <c r="C10" s="30"/>
      <c r="D10" s="30"/>
      <c r="E10" s="30"/>
      <c r="F10" s="30"/>
      <c r="G10" s="31"/>
      <c r="H10" s="18"/>
      <c r="I10" s="18"/>
      <c r="J10" s="18"/>
    </row>
    <row r="11" spans="2:10" ht="12.75">
      <c r="B11" s="29"/>
      <c r="C11" s="39" t="s">
        <v>48</v>
      </c>
      <c r="D11" s="30"/>
      <c r="E11" s="30"/>
      <c r="F11" s="39"/>
      <c r="G11" s="31"/>
      <c r="H11" s="18"/>
      <c r="I11" s="18"/>
      <c r="J11" s="18"/>
    </row>
    <row r="12" spans="2:10" ht="12.75">
      <c r="B12" s="29"/>
      <c r="C12" s="48" t="s">
        <v>31</v>
      </c>
      <c r="D12" s="52"/>
      <c r="E12" s="30"/>
      <c r="F12" s="39" t="s">
        <v>49</v>
      </c>
      <c r="G12" s="31"/>
      <c r="H12" s="18"/>
      <c r="I12" s="18"/>
      <c r="J12" s="18"/>
    </row>
    <row r="13" spans="2:10" ht="12.75">
      <c r="B13" s="29"/>
      <c r="C13" s="30"/>
      <c r="D13" s="30"/>
      <c r="E13" s="30"/>
      <c r="F13" s="30"/>
      <c r="G13" s="31"/>
      <c r="H13" s="18"/>
      <c r="I13" s="18"/>
      <c r="J13" s="18"/>
    </row>
    <row r="14" spans="2:10" ht="12.75">
      <c r="B14" s="29"/>
      <c r="C14" s="30"/>
      <c r="D14" s="30"/>
      <c r="E14" s="30"/>
      <c r="F14" s="30"/>
      <c r="G14" s="31"/>
      <c r="H14" s="18"/>
      <c r="I14" s="18"/>
      <c r="J14" s="18"/>
    </row>
    <row r="15" spans="2:10" ht="12.75">
      <c r="B15" s="29"/>
      <c r="C15" s="30"/>
      <c r="D15" s="30"/>
      <c r="E15" s="30"/>
      <c r="F15" s="30"/>
      <c r="G15" s="31"/>
      <c r="H15" s="18"/>
      <c r="I15" s="18"/>
      <c r="J15" s="18"/>
    </row>
    <row r="16" spans="2:10" ht="12.75">
      <c r="B16" s="43" t="s">
        <v>58</v>
      </c>
      <c r="C16" s="30"/>
      <c r="D16" s="30"/>
      <c r="E16" s="30"/>
      <c r="F16" s="30"/>
      <c r="G16" s="31"/>
      <c r="H16" s="18"/>
      <c r="I16" s="18"/>
      <c r="J16" s="18"/>
    </row>
    <row r="17" spans="2:10" ht="12.75">
      <c r="B17" s="29"/>
      <c r="C17" s="30"/>
      <c r="D17" s="30"/>
      <c r="E17" s="30"/>
      <c r="F17" s="30"/>
      <c r="G17" s="31"/>
      <c r="H17" s="18"/>
      <c r="I17" s="18"/>
      <c r="J17" s="18"/>
    </row>
    <row r="18" spans="2:10" ht="12.75">
      <c r="B18" s="37" t="s">
        <v>47</v>
      </c>
      <c r="C18" s="30"/>
      <c r="D18" s="30"/>
      <c r="E18" s="30"/>
      <c r="F18" s="30"/>
      <c r="G18" s="31"/>
      <c r="H18" s="18"/>
      <c r="I18" s="18"/>
      <c r="J18" s="18"/>
    </row>
    <row r="19" spans="2:10" ht="18">
      <c r="B19" s="29"/>
      <c r="C19" s="30"/>
      <c r="D19" s="30"/>
      <c r="E19" s="30"/>
      <c r="F19" s="30"/>
      <c r="G19" s="31"/>
      <c r="H19" s="18"/>
      <c r="I19" s="16"/>
      <c r="J19" s="18"/>
    </row>
    <row r="20" spans="2:10" ht="18">
      <c r="B20" s="29"/>
      <c r="C20" s="40">
        <f>IF(LISTS!U9="","",INT(LISTS!U9))</f>
      </c>
      <c r="D20" s="30" t="s">
        <v>45</v>
      </c>
      <c r="E20" s="41">
        <f>IF(LISTS!U10="","",INT(LISTS!U10))</f>
      </c>
      <c r="F20" s="30" t="s">
        <v>33</v>
      </c>
      <c r="G20" s="31"/>
      <c r="H20" s="18"/>
      <c r="I20" s="18"/>
      <c r="J20" s="18"/>
    </row>
    <row r="21" spans="2:10" ht="12.75">
      <c r="B21" s="29"/>
      <c r="C21" s="30"/>
      <c r="D21" s="30"/>
      <c r="E21" s="30"/>
      <c r="F21" s="30"/>
      <c r="G21" s="31"/>
      <c r="H21" s="18"/>
      <c r="I21" s="18"/>
      <c r="J21" s="18"/>
    </row>
    <row r="22" spans="2:10" ht="12.75">
      <c r="B22" s="29"/>
      <c r="C22" s="30"/>
      <c r="D22" s="30"/>
      <c r="E22" s="30"/>
      <c r="F22" s="30"/>
      <c r="G22" s="31"/>
      <c r="H22" s="18"/>
      <c r="I22" s="18"/>
      <c r="J22" s="18"/>
    </row>
    <row r="23" spans="2:10" ht="12.75">
      <c r="B23" s="29"/>
      <c r="C23" s="30"/>
      <c r="D23" s="30"/>
      <c r="E23" s="30"/>
      <c r="F23" s="30"/>
      <c r="G23" s="31"/>
      <c r="H23" s="18"/>
      <c r="I23" s="18"/>
      <c r="J23" s="18"/>
    </row>
    <row r="24" spans="2:10" ht="13.5" thickBot="1">
      <c r="B24" s="32"/>
      <c r="C24" s="33"/>
      <c r="D24" s="33"/>
      <c r="E24" s="33"/>
      <c r="F24" s="33"/>
      <c r="G24" s="34"/>
      <c r="H24" s="18"/>
      <c r="I24" s="18"/>
      <c r="J24" s="18"/>
    </row>
    <row r="25" spans="2:10" ht="13.5" thickTop="1">
      <c r="B25" s="18"/>
      <c r="C25" s="18"/>
      <c r="D25" s="18"/>
      <c r="E25" s="18"/>
      <c r="F25" s="18"/>
      <c r="G25" s="18"/>
      <c r="H25" s="18"/>
      <c r="I25" s="18"/>
      <c r="J25" s="18"/>
    </row>
  </sheetData>
  <sheetProtection password="C7E6" sheet="1" objects="1" scenarios="1"/>
  <mergeCells count="5">
    <mergeCell ref="F7:G7"/>
    <mergeCell ref="F8:G8"/>
    <mergeCell ref="C12:D12"/>
    <mergeCell ref="C7:D7"/>
    <mergeCell ref="C8:D8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B3:J25"/>
  <sheetViews>
    <sheetView showGridLines="0" showRowColHeaders="0" workbookViewId="0" topLeftCell="A1">
      <selection activeCell="D17" sqref="D17"/>
    </sheetView>
  </sheetViews>
  <sheetFormatPr defaultColWidth="9.140625" defaultRowHeight="12.75"/>
  <cols>
    <col min="3" max="3" width="12.7109375" style="0" bestFit="1" customWidth="1"/>
    <col min="7" max="7" width="12.28125" style="0" customWidth="1"/>
  </cols>
  <sheetData>
    <row r="2" ht="13.5" thickBot="1"/>
    <row r="3" spans="2:10" ht="13.5" thickTop="1">
      <c r="B3" s="36" t="s">
        <v>59</v>
      </c>
      <c r="C3" s="21"/>
      <c r="D3" s="21"/>
      <c r="E3" s="21"/>
      <c r="F3" s="21"/>
      <c r="G3" s="23"/>
      <c r="H3" s="18"/>
      <c r="I3" s="18"/>
      <c r="J3" s="18"/>
    </row>
    <row r="4" spans="2:10" ht="12.75">
      <c r="B4" s="29"/>
      <c r="C4" s="30"/>
      <c r="D4" s="30"/>
      <c r="E4" s="30"/>
      <c r="F4" s="30"/>
      <c r="G4" s="31"/>
      <c r="H4" s="18"/>
      <c r="I4" s="18"/>
      <c r="J4" s="18"/>
    </row>
    <row r="5" spans="2:10" ht="18">
      <c r="B5" s="29"/>
      <c r="C5" s="30"/>
      <c r="D5" s="44" t="s">
        <v>64</v>
      </c>
      <c r="E5" s="30"/>
      <c r="F5" s="30"/>
      <c r="G5" s="31"/>
      <c r="H5" s="18"/>
      <c r="I5" s="18"/>
      <c r="J5" s="18"/>
    </row>
    <row r="6" spans="2:10" ht="12.75">
      <c r="B6" s="29"/>
      <c r="C6" s="30"/>
      <c r="D6" s="39"/>
      <c r="E6" s="30"/>
      <c r="F6" s="30"/>
      <c r="G6" s="31"/>
      <c r="H6" s="18"/>
      <c r="I6" s="18"/>
      <c r="J6" s="18"/>
    </row>
    <row r="7" spans="2:10" ht="12.75">
      <c r="B7" s="51" t="s">
        <v>39</v>
      </c>
      <c r="C7" s="52"/>
      <c r="D7" s="39" t="s">
        <v>66</v>
      </c>
      <c r="E7" s="30"/>
      <c r="F7" s="49" t="s">
        <v>49</v>
      </c>
      <c r="G7" s="50"/>
      <c r="H7" s="17"/>
      <c r="I7" s="18"/>
      <c r="J7" s="18"/>
    </row>
    <row r="8" spans="2:10" ht="12.75">
      <c r="B8" s="51" t="s">
        <v>40</v>
      </c>
      <c r="C8" s="52"/>
      <c r="D8" s="48" t="s">
        <v>31</v>
      </c>
      <c r="E8" s="52"/>
      <c r="F8" s="48"/>
      <c r="G8" s="50"/>
      <c r="H8" s="17"/>
      <c r="I8" s="18"/>
      <c r="J8" s="18"/>
    </row>
    <row r="9" spans="2:10" ht="12.75">
      <c r="B9" s="29"/>
      <c r="C9" s="30"/>
      <c r="D9" s="30"/>
      <c r="E9" s="30"/>
      <c r="F9" s="30"/>
      <c r="G9" s="31"/>
      <c r="H9" s="18"/>
      <c r="I9" s="18"/>
      <c r="J9" s="18"/>
    </row>
    <row r="10" spans="2:10" ht="12.75">
      <c r="B10" s="29"/>
      <c r="C10" s="30"/>
      <c r="D10" s="30"/>
      <c r="E10" s="30"/>
      <c r="F10" s="30"/>
      <c r="G10" s="31"/>
      <c r="H10" s="18"/>
      <c r="I10" s="18"/>
      <c r="J10" s="18"/>
    </row>
    <row r="11" spans="2:10" ht="12.75">
      <c r="B11" s="29"/>
      <c r="C11" s="39"/>
      <c r="D11" s="30"/>
      <c r="E11" s="30"/>
      <c r="F11" s="39"/>
      <c r="G11" s="31"/>
      <c r="H11" s="18"/>
      <c r="I11" s="18"/>
      <c r="J11" s="18"/>
    </row>
    <row r="12" spans="2:10" ht="12.75">
      <c r="B12" s="29"/>
      <c r="C12" s="30"/>
      <c r="D12" s="30"/>
      <c r="E12" s="30"/>
      <c r="F12" s="30"/>
      <c r="G12" s="31"/>
      <c r="H12" s="18"/>
      <c r="I12" s="18"/>
      <c r="J12" s="18"/>
    </row>
    <row r="13" spans="2:10" ht="12.75">
      <c r="B13" s="37" t="s">
        <v>47</v>
      </c>
      <c r="C13" s="30"/>
      <c r="D13" s="30"/>
      <c r="E13" s="30"/>
      <c r="F13" s="30"/>
      <c r="G13" s="31"/>
      <c r="H13" s="18"/>
      <c r="I13" s="18"/>
      <c r="J13" s="18"/>
    </row>
    <row r="14" spans="2:10" ht="12.75">
      <c r="B14" s="29"/>
      <c r="C14" s="30"/>
      <c r="D14" s="30"/>
      <c r="E14" s="30"/>
      <c r="F14" s="30"/>
      <c r="G14" s="31"/>
      <c r="H14" s="18"/>
      <c r="I14" s="18"/>
      <c r="J14" s="18"/>
    </row>
    <row r="15" spans="2:10" ht="18">
      <c r="B15" s="29"/>
      <c r="C15" s="40">
        <f>IF(LISTS!Y9="","",INT(LISTS!Y9))</f>
      </c>
      <c r="D15" s="30" t="s">
        <v>45</v>
      </c>
      <c r="E15" s="41">
        <f>IF(LISTS!Y10="","",INT(LISTS!Y10))</f>
      </c>
      <c r="F15" s="30" t="s">
        <v>33</v>
      </c>
      <c r="G15" s="31"/>
      <c r="H15" s="18"/>
      <c r="I15" s="18"/>
      <c r="J15" s="18"/>
    </row>
    <row r="16" spans="2:10" ht="12.75">
      <c r="B16" s="29"/>
      <c r="C16" s="30"/>
      <c r="D16" s="30"/>
      <c r="E16" s="30"/>
      <c r="F16" s="30"/>
      <c r="G16" s="31"/>
      <c r="H16" s="18"/>
      <c r="I16" s="18"/>
      <c r="J16" s="18"/>
    </row>
    <row r="17" spans="2:10" ht="12.75">
      <c r="B17" s="29"/>
      <c r="C17" s="30"/>
      <c r="D17" s="30"/>
      <c r="E17" s="30"/>
      <c r="F17" s="30"/>
      <c r="G17" s="31"/>
      <c r="H17" s="18"/>
      <c r="I17" s="18"/>
      <c r="J17" s="18"/>
    </row>
    <row r="18" spans="2:10" ht="12.75">
      <c r="B18" s="29"/>
      <c r="C18" s="30"/>
      <c r="D18" s="30"/>
      <c r="E18" s="30"/>
      <c r="F18" s="30"/>
      <c r="G18" s="31"/>
      <c r="H18" s="18"/>
      <c r="I18" s="18"/>
      <c r="J18" s="18"/>
    </row>
    <row r="19" spans="2:10" ht="18.75" thickBot="1">
      <c r="B19" s="32"/>
      <c r="C19" s="33"/>
      <c r="D19" s="33"/>
      <c r="E19" s="33"/>
      <c r="F19" s="33"/>
      <c r="G19" s="34"/>
      <c r="H19" s="18"/>
      <c r="I19" s="16"/>
      <c r="J19" s="18"/>
    </row>
    <row r="20" spans="2:10" ht="13.5" thickTop="1">
      <c r="B20" s="18"/>
      <c r="C20" s="18"/>
      <c r="D20" s="18"/>
      <c r="E20" s="18"/>
      <c r="F20" s="18"/>
      <c r="G20" s="18"/>
      <c r="H20" s="18"/>
      <c r="I20" s="18"/>
      <c r="J20" s="18"/>
    </row>
    <row r="21" spans="8:10" ht="12.75">
      <c r="H21" s="18"/>
      <c r="I21" s="18"/>
      <c r="J21" s="18"/>
    </row>
    <row r="22" spans="8:10" ht="12.75">
      <c r="H22" s="18"/>
      <c r="I22" s="18"/>
      <c r="J22" s="18"/>
    </row>
    <row r="23" spans="8:10" ht="12.75">
      <c r="H23" s="18"/>
      <c r="I23" s="18"/>
      <c r="J23" s="18"/>
    </row>
    <row r="24" spans="8:10" ht="12.75">
      <c r="H24" s="18"/>
      <c r="I24" s="18"/>
      <c r="J24" s="18"/>
    </row>
    <row r="25" spans="8:10" ht="12.75">
      <c r="H25" s="18"/>
      <c r="I25" s="18"/>
      <c r="J25" s="18"/>
    </row>
  </sheetData>
  <sheetProtection password="C7E6" sheet="1" objects="1" scenarios="1"/>
  <mergeCells count="5">
    <mergeCell ref="F7:G7"/>
    <mergeCell ref="F8:G8"/>
    <mergeCell ref="B7:C7"/>
    <mergeCell ref="B8:C8"/>
    <mergeCell ref="D8:E8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B3:J25"/>
  <sheetViews>
    <sheetView showGridLines="0" showRowColHeaders="0" workbookViewId="0" topLeftCell="A1">
      <selection activeCell="D17" sqref="D17"/>
    </sheetView>
  </sheetViews>
  <sheetFormatPr defaultColWidth="9.140625" defaultRowHeight="12.75"/>
  <cols>
    <col min="3" max="3" width="12.7109375" style="0" bestFit="1" customWidth="1"/>
    <col min="7" max="7" width="12.28125" style="0" customWidth="1"/>
  </cols>
  <sheetData>
    <row r="2" ht="13.5" thickBot="1"/>
    <row r="3" spans="2:10" ht="13.5" thickTop="1">
      <c r="B3" s="36" t="s">
        <v>59</v>
      </c>
      <c r="C3" s="21"/>
      <c r="D3" s="21"/>
      <c r="E3" s="21"/>
      <c r="F3" s="21"/>
      <c r="G3" s="23"/>
      <c r="H3" s="18"/>
      <c r="I3" s="18"/>
      <c r="J3" s="18"/>
    </row>
    <row r="4" spans="2:10" ht="12.75">
      <c r="B4" s="29"/>
      <c r="C4" s="30"/>
      <c r="D4" s="30"/>
      <c r="E4" s="30"/>
      <c r="F4" s="30"/>
      <c r="G4" s="31"/>
      <c r="H4" s="18"/>
      <c r="I4" s="18"/>
      <c r="J4" s="18"/>
    </row>
    <row r="5" spans="2:10" ht="18">
      <c r="B5" s="29"/>
      <c r="C5" s="30"/>
      <c r="D5" s="44" t="s">
        <v>99</v>
      </c>
      <c r="E5" s="30"/>
      <c r="F5" s="30"/>
      <c r="G5" s="31"/>
      <c r="H5" s="18"/>
      <c r="I5" s="18"/>
      <c r="J5" s="18"/>
    </row>
    <row r="6" spans="2:10" ht="12.75">
      <c r="B6" s="29"/>
      <c r="C6" s="30"/>
      <c r="D6" s="39"/>
      <c r="E6" s="30"/>
      <c r="F6" s="30"/>
      <c r="G6" s="31"/>
      <c r="H6" s="18"/>
      <c r="I6" s="18"/>
      <c r="J6" s="18"/>
    </row>
    <row r="7" spans="2:10" ht="12.75">
      <c r="B7" s="51" t="s">
        <v>39</v>
      </c>
      <c r="C7" s="52"/>
      <c r="D7" s="39" t="s">
        <v>66</v>
      </c>
      <c r="E7" s="30"/>
      <c r="F7" s="49" t="s">
        <v>49</v>
      </c>
      <c r="G7" s="50"/>
      <c r="H7" s="17"/>
      <c r="I7" s="18"/>
      <c r="J7" s="18"/>
    </row>
    <row r="8" spans="2:10" ht="12.75">
      <c r="B8" s="51" t="s">
        <v>40</v>
      </c>
      <c r="C8" s="52"/>
      <c r="D8" s="48" t="s">
        <v>31</v>
      </c>
      <c r="E8" s="52"/>
      <c r="F8" s="48"/>
      <c r="G8" s="50"/>
      <c r="H8" s="17"/>
      <c r="I8" s="18"/>
      <c r="J8" s="18"/>
    </row>
    <row r="9" spans="2:10" ht="12.75">
      <c r="B9" s="29"/>
      <c r="C9" s="30"/>
      <c r="D9" s="30"/>
      <c r="E9" s="30"/>
      <c r="F9" s="30"/>
      <c r="G9" s="31"/>
      <c r="H9" s="18"/>
      <c r="I9" s="18"/>
      <c r="J9" s="18"/>
    </row>
    <row r="10" spans="2:10" ht="12.75">
      <c r="B10" s="29"/>
      <c r="C10" s="30"/>
      <c r="D10" s="30"/>
      <c r="E10" s="30"/>
      <c r="F10" s="30"/>
      <c r="G10" s="31"/>
      <c r="H10" s="18"/>
      <c r="I10" s="18"/>
      <c r="J10" s="18"/>
    </row>
    <row r="11" spans="2:10" ht="12.75">
      <c r="B11" s="29"/>
      <c r="C11" s="39"/>
      <c r="D11" s="30"/>
      <c r="E11" s="30"/>
      <c r="F11" s="39"/>
      <c r="G11" s="31"/>
      <c r="H11" s="18"/>
      <c r="I11" s="18"/>
      <c r="J11" s="18"/>
    </row>
    <row r="12" spans="2:10" ht="12.75">
      <c r="B12" s="29"/>
      <c r="C12" s="30"/>
      <c r="D12" s="30"/>
      <c r="E12" s="30"/>
      <c r="F12" s="30"/>
      <c r="G12" s="31"/>
      <c r="H12" s="18"/>
      <c r="I12" s="18"/>
      <c r="J12" s="18"/>
    </row>
    <row r="13" spans="2:10" ht="12.75">
      <c r="B13" s="37" t="s">
        <v>47</v>
      </c>
      <c r="C13" s="30"/>
      <c r="D13" s="30"/>
      <c r="E13" s="30"/>
      <c r="F13" s="30"/>
      <c r="G13" s="31"/>
      <c r="H13" s="18"/>
      <c r="I13" s="18"/>
      <c r="J13" s="18"/>
    </row>
    <row r="14" spans="2:10" ht="12.75">
      <c r="B14" s="29"/>
      <c r="C14" s="30"/>
      <c r="D14" s="30"/>
      <c r="E14" s="30"/>
      <c r="F14" s="30"/>
      <c r="G14" s="31"/>
      <c r="H14" s="18"/>
      <c r="I14" s="18"/>
      <c r="J14" s="18"/>
    </row>
    <row r="15" spans="2:10" ht="18">
      <c r="B15" s="29"/>
      <c r="C15" s="40">
        <f>IF(LISTS!AC9="","",INT(LISTS!AC9))</f>
      </c>
      <c r="D15" s="30" t="s">
        <v>45</v>
      </c>
      <c r="E15" s="41">
        <f>IF(LISTS!AC10="","",INT(LISTS!AC10))</f>
      </c>
      <c r="F15" s="30" t="s">
        <v>33</v>
      </c>
      <c r="G15" s="31"/>
      <c r="H15" s="18"/>
      <c r="I15" s="18"/>
      <c r="J15" s="18"/>
    </row>
    <row r="16" spans="2:10" ht="12.75">
      <c r="B16" s="29"/>
      <c r="C16" s="30"/>
      <c r="D16" s="30"/>
      <c r="E16" s="30"/>
      <c r="F16" s="30"/>
      <c r="G16" s="31"/>
      <c r="H16" s="18"/>
      <c r="I16" s="18"/>
      <c r="J16" s="18"/>
    </row>
    <row r="17" spans="2:10" ht="12.75">
      <c r="B17" s="29"/>
      <c r="C17" s="30"/>
      <c r="D17" s="30"/>
      <c r="E17" s="30"/>
      <c r="F17" s="30"/>
      <c r="G17" s="31"/>
      <c r="H17" s="18"/>
      <c r="I17" s="18"/>
      <c r="J17" s="18"/>
    </row>
    <row r="18" spans="2:10" ht="12.75">
      <c r="B18" s="29"/>
      <c r="C18" s="30"/>
      <c r="D18" s="30"/>
      <c r="E18" s="30"/>
      <c r="F18" s="30"/>
      <c r="G18" s="31"/>
      <c r="H18" s="18"/>
      <c r="I18" s="18"/>
      <c r="J18" s="18"/>
    </row>
    <row r="19" spans="2:10" ht="18.75" thickBot="1">
      <c r="B19" s="32"/>
      <c r="C19" s="33"/>
      <c r="D19" s="33"/>
      <c r="E19" s="33"/>
      <c r="F19" s="33"/>
      <c r="G19" s="34"/>
      <c r="H19" s="18"/>
      <c r="I19" s="16"/>
      <c r="J19" s="18"/>
    </row>
    <row r="20" spans="2:10" ht="13.5" thickTop="1">
      <c r="B20" s="18"/>
      <c r="C20" s="18"/>
      <c r="D20" s="18"/>
      <c r="E20" s="18"/>
      <c r="F20" s="18"/>
      <c r="G20" s="18"/>
      <c r="H20" s="18"/>
      <c r="I20" s="18"/>
      <c r="J20" s="18"/>
    </row>
    <row r="21" spans="8:10" ht="12.75">
      <c r="H21" s="18"/>
      <c r="I21" s="18"/>
      <c r="J21" s="18"/>
    </row>
    <row r="22" spans="8:10" ht="12.75">
      <c r="H22" s="18"/>
      <c r="I22" s="18"/>
      <c r="J22" s="18"/>
    </row>
    <row r="23" spans="8:10" ht="12.75">
      <c r="H23" s="18"/>
      <c r="I23" s="18"/>
      <c r="J23" s="18"/>
    </row>
    <row r="24" spans="8:10" ht="12.75">
      <c r="H24" s="18"/>
      <c r="I24" s="18"/>
      <c r="J24" s="18"/>
    </row>
    <row r="25" spans="8:10" ht="12.75">
      <c r="H25" s="18"/>
      <c r="I25" s="18"/>
      <c r="J25" s="18"/>
    </row>
  </sheetData>
  <sheetProtection password="C7E6" sheet="1" objects="1" scenarios="1"/>
  <mergeCells count="5">
    <mergeCell ref="F7:G7"/>
    <mergeCell ref="F8:G8"/>
    <mergeCell ref="B7:C7"/>
    <mergeCell ref="B8:C8"/>
    <mergeCell ref="D8:E8"/>
  </mergeCells>
  <printOptions/>
  <pageMargins left="0.75" right="0.75" top="1" bottom="1" header="0.5" footer="0.5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Nagra-Kudelski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Owens</dc:creator>
  <cp:keywords/>
  <dc:description/>
  <cp:lastModifiedBy>John Owens</cp:lastModifiedBy>
  <cp:lastPrinted>2002-10-16T08:13:03Z</cp:lastPrinted>
  <dcterms:created xsi:type="dcterms:W3CDTF">2002-10-16T07:47:04Z</dcterms:created>
  <dcterms:modified xsi:type="dcterms:W3CDTF">2009-06-15T12:25:46Z</dcterms:modified>
  <cp:category/>
  <cp:version/>
  <cp:contentType/>
  <cp:contentStatus/>
</cp:coreProperties>
</file>